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<sst xmlns="http://schemas.openxmlformats.org/spreadsheetml/2006/main" count="507" uniqueCount="198">
  <si>
    <t>Facturen 2019</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</si>
  <si>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</si>
  <si>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</si>
  <si>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</si>
  <si>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</si>
  <si>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</si>
  <si>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</si>
  <si>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</si>
  <si>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</si>
  <si>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</si>
  <si>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</si>
  <si>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</si>
  <si>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</si>
  <si>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</si>
  <si>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</si>
  <si>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</si>
  <si>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</si>
  <si>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</si>
  <si>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</si>
  <si>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</si>
  <si>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</si>
  <si>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</si>
  <si>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</si>
  <si>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</si>
  <si>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</si>
  <si>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</si>
  <si>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</si>
  <si>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</si>
  <si>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</si>
  <si>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</si>
  <si>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</si>
  <si>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</si>
  <si>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</si>
  <si>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</si>
  <si>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</si>
  <si>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</si>
  <si>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</si>
  <si>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</si>
  <si>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</si>
  <si>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</si>
  <si>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</si>
  <si>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</si>
  <si>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</si>
  <si>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</si>
  <si>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2020:</t>
  </si>
  <si>
    <t>Kosten kasboek 2020</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</si>
  <si>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</si>
  <si>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</si>
  <si>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</si>
  <si>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</si>
  <si>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</si>
  <si>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</si>
  <si>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</si>
  <si>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</si>
  <si>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</si>
  <si>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</si>
  <si>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</si>
  <si>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</si>
  <si>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</si>
  <si>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</si>
  <si>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</si>
  <si>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</si>
  <si>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</si>
  <si>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</si>
  <si>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</si>
  <si>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</si>
  <si>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Decor, werkkleding en studio inrichting</t>
  </si>
  <si>
    <t>Uitreksel Kamer van Koohandel</t>
  </si>
  <si>
    <t>Huur Studio</t>
  </si>
  <si>
    <t>Auto kosten en brandsof</t>
  </si>
  <si>
    <t>Fiets zonder BTW</t>
  </si>
  <si>
    <t xml:space="preserve">Online aankopen software zonder BTW </t>
  </si>
  <si>
    <t>fiets</t>
  </si>
  <si>
    <t>Online met BTW</t>
  </si>
  <si>
    <t>Hotel Overnachting</t>
  </si>
  <si>
    <t>h</t>
  </si>
  <si>
    <t>Drukwerk &amp; Promotie</t>
  </si>
  <si>
    <t>Tweedehands Optreedkleding</t>
  </si>
  <si>
    <t>Tweedehands Instrumenten</t>
  </si>
  <si>
    <t>k</t>
  </si>
  <si>
    <t>Ziggo internet</t>
  </si>
  <si>
    <t>Import kosten</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</si>
  <si>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</si>
  <si>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</si>
  <si>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</si>
  <si>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</si>
  <si>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</si>
  <si>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</si>
  <si>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</si>
  <si>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</si>
  <si>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</si>
  <si>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</si>
  <si>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</si>
  <si>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</si>
  <si>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</si>
  <si>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</si>
  <si>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</si>
  <si>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</si>
  <si>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</si>
  <si>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</si>
  <si>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</si>
  <si>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</si>
  <si>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</si>
  <si>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</si>
  <si>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</si>
  <si>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</si>
  <si>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</si>
  <si>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</si>
  <si>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</si>
  <si>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</si>
  <si>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</si>
  <si>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</si>
  <si>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</si>
  <si>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</si>
  <si>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</si>
  <si>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</si>
  <si>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</si>
  <si>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</si>
  <si>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</si>
  <si>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</si>
  <si>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</si>
  <si>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</si>
  <si>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</si>
  <si>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</si>
  <si>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</si>
  <si>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</si>
  <si>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</si>
  <si>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</si>
  <si>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2020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</si>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</sst>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2">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7" fontId="1" fillId="0" borderId="0" xfId="0" applyNumberFormat="1"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123825</xdr:rowOff>
    </xdr:to>
    <xdr:sp>
      <xdr:nvSpPr>
        <xdr:cNvPr id="10" name="AutoShape 12"/>
        <xdr:cNvSpPr>
          <a:spLocks/>
        </xdr:cNvSpPr>
      </xdr:nvSpPr>
      <xdr:spPr>
        <a:xfrm>
          <a:off x="4714875" y="19431000"/>
          <a:ext cx="76200" cy="4286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104775</xdr:rowOff>
    </xdr:from>
    <xdr:to>
      <xdr:col>5</xdr:col>
      <xdr:colOff>790575</xdr:colOff>
      <xdr:row>406</xdr:row>
      <xdr:rowOff>104775</xdr:rowOff>
    </xdr:to>
    <xdr:sp>
      <xdr:nvSpPr>
        <xdr:cNvPr id="1" name="Line 4"/>
        <xdr:cNvSpPr>
          <a:spLocks/>
        </xdr:cNvSpPr>
      </xdr:nvSpPr>
      <xdr:spPr>
        <a:xfrm>
          <a:off x="1590675" y="65874900"/>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104775</xdr:rowOff>
    </xdr:from>
    <xdr:to>
      <xdr:col>6</xdr:col>
      <xdr:colOff>771525</xdr:colOff>
      <xdr:row>406</xdr:row>
      <xdr:rowOff>104775</xdr:rowOff>
    </xdr:to>
    <xdr:sp>
      <xdr:nvSpPr>
        <xdr:cNvPr id="2" name="Line 5"/>
        <xdr:cNvSpPr>
          <a:spLocks/>
        </xdr:cNvSpPr>
      </xdr:nvSpPr>
      <xdr:spPr>
        <a:xfrm>
          <a:off x="240030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104775</xdr:rowOff>
    </xdr:from>
    <xdr:to>
      <xdr:col>4</xdr:col>
      <xdr:colOff>771525</xdr:colOff>
      <xdr:row>406</xdr:row>
      <xdr:rowOff>104775</xdr:rowOff>
    </xdr:to>
    <xdr:sp>
      <xdr:nvSpPr>
        <xdr:cNvPr id="3" name="Line 6"/>
        <xdr:cNvSpPr>
          <a:spLocks/>
        </xdr:cNvSpPr>
      </xdr:nvSpPr>
      <xdr:spPr>
        <a:xfrm>
          <a:off x="78105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104775</xdr:rowOff>
    </xdr:from>
    <xdr:to>
      <xdr:col>16</xdr:col>
      <xdr:colOff>657225</xdr:colOff>
      <xdr:row>76</xdr:row>
      <xdr:rowOff>104775</xdr:rowOff>
    </xdr:to>
    <xdr:sp>
      <xdr:nvSpPr>
        <xdr:cNvPr id="4" name="Line 7"/>
        <xdr:cNvSpPr>
          <a:spLocks/>
        </xdr:cNvSpPr>
      </xdr:nvSpPr>
      <xdr:spPr>
        <a:xfrm>
          <a:off x="7972425" y="1243965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104775</xdr:rowOff>
    </xdr:from>
    <xdr:to>
      <xdr:col>9</xdr:col>
      <xdr:colOff>590550</xdr:colOff>
      <xdr:row>406</xdr:row>
      <xdr:rowOff>104775</xdr:rowOff>
    </xdr:to>
    <xdr:sp>
      <xdr:nvSpPr>
        <xdr:cNvPr id="6" name="Line 9"/>
        <xdr:cNvSpPr>
          <a:spLocks/>
        </xdr:cNvSpPr>
      </xdr:nvSpPr>
      <xdr:spPr>
        <a:xfrm>
          <a:off x="3990975" y="658749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A1">
      <pane ySplit="1" topLeftCell="A106" activePane="bottomLeft" state="frozen"/>
      <selection pane="topLeft" activeCell="A1" sqref="A1"/>
      <selection pane="bottomLeft" activeCell="E1" sqref="E1"/>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A1">
      <pane ySplit="1" topLeftCell="A2" activePane="bottomLeft" state="frozen"/>
      <selection pane="topLeft" activeCell="A1" sqref="A1"/>
      <selection pane="bottomLeft" activeCell="E19" sqref="E19"/>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v>1</v>
      </c>
      <c r="E7" s="28">
        <v>0</v>
      </c>
      <c r="F7" s="25">
        <f>IF(OR(H7=11,H7=12),(E7/(100+I7)*I7)*VALUTA!$D$18,(E7)/(100+I7)*I7)</f>
        <v>0</v>
      </c>
      <c r="G7" s="13">
        <f>IF(H7=4,E7*VALUTA!$D$10,IF(H7=5,E7*VALUTA!$D$11,IF(H7=6,E7*VALUTA!$D$12,IF(H7=7,E7*VALUTA!$D$13,IF(H7=8,E7*VALUTA!$D$14,IF(H7=9,E7*VALUTA!$D$15,IF(OR(H7=10,H7=11,H7=12,H7=13),(E7*VALUTA!$D$18)-F7,(+E7-F7))))))))</f>
        <v>0</v>
      </c>
      <c r="H7" s="24">
        <v>2</v>
      </c>
      <c r="I7" s="29">
        <v>9</v>
      </c>
      <c r="J7" s="25"/>
      <c r="K7" s="12">
        <v>1</v>
      </c>
      <c r="L7" s="10" t="s">
        <v>56</v>
      </c>
      <c r="P7" s="30" t="s">
        <v>16</v>
      </c>
      <c r="Q7" s="13">
        <f>DSUM($A$5:$G$407,7,S7:S8)</f>
        <v>0</v>
      </c>
      <c r="R7" s="10" t="s">
        <v>57</v>
      </c>
      <c r="S7" s="32" t="s">
        <v>7</v>
      </c>
      <c r="T7" s="32" t="s">
        <v>7</v>
      </c>
    </row>
    <row r="8" spans="1:20" ht="12.75">
      <c r="A8" s="24">
        <v>2</v>
      </c>
      <c r="B8" s="24"/>
      <c r="C8" s="24"/>
      <c r="D8" s="24">
        <v>2</v>
      </c>
      <c r="E8" s="28">
        <v>0</v>
      </c>
      <c r="F8" s="25">
        <f>IF(OR(H8=11,H8=12),(E8/(100+I8)*I8)*VALUTA!$D$18,(E8)/(100+I8)*I8)</f>
        <v>0</v>
      </c>
      <c r="G8" s="13">
        <f>IF(H8=4,E8*VALUTA!$D$10,IF(H8=5,E8*VALUTA!$D$11,IF(H8=6,E8*VALUTA!$D$12,IF(H8=7,E8*VALUTA!$D$13,IF(H8=8,E8*VALUTA!$D$14,IF(H8=9,E8*VALUTA!$D$15,IF(OR(H8=10,H8=11,H8=12,H8=13),(E8*VALUTA!$D$18)-F8,(+E8-F8))))))))</f>
        <v>0</v>
      </c>
      <c r="H8" s="24">
        <v>2</v>
      </c>
      <c r="I8" s="29">
        <v>9</v>
      </c>
      <c r="J8" s="25"/>
      <c r="K8" s="12">
        <v>2</v>
      </c>
      <c r="L8" s="10" t="s">
        <v>58</v>
      </c>
      <c r="P8" s="30" t="s">
        <v>16</v>
      </c>
      <c r="Q8" s="13">
        <f>DSUM($A$5:$G$407,7,T7:T8)</f>
        <v>0</v>
      </c>
      <c r="R8" s="10" t="s">
        <v>57</v>
      </c>
      <c r="S8" s="12">
        <v>1</v>
      </c>
      <c r="T8" s="12">
        <v>2</v>
      </c>
    </row>
    <row r="9" spans="1:20" ht="12.75">
      <c r="A9" s="24">
        <v>3</v>
      </c>
      <c r="B9" s="24"/>
      <c r="C9" s="24"/>
      <c r="D9" s="24">
        <v>3</v>
      </c>
      <c r="E9" s="28">
        <v>92.64</v>
      </c>
      <c r="F9" s="25">
        <f>IF(OR(H9=11,H9=12),(E9/(100+I9)*I9)*VALUTA!$D$18,(E9)/(100+I9)*I9)</f>
        <v>16.07801652892562</v>
      </c>
      <c r="G9" s="13">
        <f>IF(H9=4,E9*VALUTA!$D$10,IF(H9=5,E9*VALUTA!$D$11,IF(H9=6,E9*VALUTA!$D$12,IF(H9=7,E9*VALUTA!$D$13,IF(H9=8,E9*VALUTA!$D$14,IF(H9=9,E9*VALUTA!$D$15,IF(OR(H9=10,H9=11,H9=12,H9=13),(E9*VALUTA!$D$18)-F9,(+E9-F9))))))))</f>
        <v>76.56198347107438</v>
      </c>
      <c r="H9" s="24">
        <v>2</v>
      </c>
      <c r="I9" s="29">
        <v>21</v>
      </c>
      <c r="J9" s="25"/>
      <c r="K9" s="12">
        <v>3</v>
      </c>
      <c r="L9" s="10" t="s">
        <v>59</v>
      </c>
      <c r="P9" s="30" t="s">
        <v>16</v>
      </c>
      <c r="Q9" s="13">
        <f>DSUM($A$5:$G$407,7,S9:S10)</f>
        <v>76.56198347107438</v>
      </c>
      <c r="R9" s="10" t="s">
        <v>57</v>
      </c>
      <c r="S9" s="32" t="s">
        <v>7</v>
      </c>
      <c r="T9" s="32" t="s">
        <v>7</v>
      </c>
    </row>
    <row r="10" spans="1:20" ht="12.75">
      <c r="A10" s="24">
        <v>4</v>
      </c>
      <c r="B10" s="24"/>
      <c r="C10" s="24"/>
      <c r="D10" s="24">
        <v>4</v>
      </c>
      <c r="E10" s="28">
        <v>0</v>
      </c>
      <c r="F10" s="25">
        <f>IF(OR(H10=11,H10=12),(E10/(100+I10)*I10)*VALUTA!$D$18,(E10)/(100+I10)*I10)</f>
        <v>0</v>
      </c>
      <c r="G10" s="13">
        <f>IF(H10=4,E10*VALUTA!$D$10,IF(H10=5,E10*VALUTA!$D$11,IF(H10=6,E10*VALUTA!$D$12,IF(H10=7,E10*VALUTA!$D$13,IF(H10=8,E10*VALUTA!$D$14,IF(H10=9,E10*VALUTA!$D$15,IF(OR(H10=10,H10=11,H10=12,H10=13),(E10*VALUTA!$D$18)-F10,(+E10-F10))))))))</f>
        <v>0</v>
      </c>
      <c r="H10" s="24">
        <v>2</v>
      </c>
      <c r="I10" s="29">
        <v>21</v>
      </c>
      <c r="J10" s="25"/>
      <c r="K10" s="12">
        <v>4</v>
      </c>
      <c r="L10" s="10" t="s">
        <v>60</v>
      </c>
      <c r="P10" s="30" t="s">
        <v>16</v>
      </c>
      <c r="Q10" s="13">
        <f>DSUM($A$5:$G$407,7,T9:T10)</f>
        <v>0</v>
      </c>
      <c r="R10" s="10" t="s">
        <v>57</v>
      </c>
      <c r="S10" s="12">
        <v>3</v>
      </c>
      <c r="T10" s="12">
        <v>4</v>
      </c>
    </row>
    <row r="11" spans="1:20" ht="12.75">
      <c r="A11" s="24">
        <v>5</v>
      </c>
      <c r="B11" s="24"/>
      <c r="C11" s="24"/>
      <c r="D11" s="24">
        <v>5</v>
      </c>
      <c r="E11" s="28">
        <v>0</v>
      </c>
      <c r="F11" s="25">
        <f>IF(OR(H11=11,H11=12),(E11/(100+I11)*I11)*VALUTA!$D$18,(E11)/(100+I11)*I11)</f>
        <v>0</v>
      </c>
      <c r="G11" s="13">
        <f>IF(H11=4,E11*VALUTA!$D$10,IF(H11=5,E11*VALUTA!$D$11,IF(H11=6,E11*VALUTA!$D$12,IF(H11=7,E11*VALUTA!$D$13,IF(H11=8,E11*VALUTA!$D$14,IF(H11=9,E11*VALUTA!$D$15,IF(OR(H11=10,H11=11,H11=12,H11=13),(E11*VALUTA!$D$18)-F11,(+E11-F11))))))))</f>
        <v>0</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v>6</v>
      </c>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v>7</v>
      </c>
      <c r="E13" s="28">
        <v>15.8</v>
      </c>
      <c r="F13" s="25">
        <f>IF(OR(H13=11,H13=12),(E13/(100+I13)*I13)*VALUTA!$D$18,(E13)/(100+I13)*I13)</f>
        <v>2.7421487603305783</v>
      </c>
      <c r="G13" s="13">
        <f>IF(H13=4,E13*VALUTA!$D$10,IF(H13=5,E13*VALUTA!$D$11,IF(H13=6,E13*VALUTA!$D$12,IF(H13=7,E13*VALUTA!$D$13,IF(H13=8,E13*VALUTA!$D$14,IF(H13=9,E13*VALUTA!$D$15,IF(OR(H13=10,H13=11,H13=12,H13=13),(E13*VALUTA!$D$18)-F13,(+E13-F13))))))))</f>
        <v>13.057851239669422</v>
      </c>
      <c r="H13" s="24">
        <v>2</v>
      </c>
      <c r="I13" s="29">
        <v>21</v>
      </c>
      <c r="J13" s="25"/>
      <c r="K13" s="12">
        <v>7</v>
      </c>
      <c r="L13" s="10" t="s">
        <v>63</v>
      </c>
      <c r="P13" s="30" t="s">
        <v>16</v>
      </c>
      <c r="Q13" s="13">
        <f>DSUM($A$5:$G$407,7,S13:S14)</f>
        <v>13.057851239669422</v>
      </c>
      <c r="R13" s="10" t="s">
        <v>57</v>
      </c>
      <c r="S13" s="32" t="s">
        <v>7</v>
      </c>
      <c r="T13" s="32" t="s">
        <v>7</v>
      </c>
    </row>
    <row r="14" spans="1:20" ht="12.75">
      <c r="A14" s="24">
        <v>8</v>
      </c>
      <c r="B14" s="24"/>
      <c r="C14" s="24"/>
      <c r="D14" s="24">
        <v>8</v>
      </c>
      <c r="E14" s="46">
        <v>0</v>
      </c>
      <c r="F14" s="25">
        <f>IF(OR(H14=11,H14=12),(E14/(100+I14)*I14)*VALUTA!$D$18,(E14)/(100+I14)*I14)</f>
        <v>0</v>
      </c>
      <c r="G14" s="13">
        <f>IF(H14=4,E14*VALUTA!$D$10,IF(H14=5,E14*VALUTA!$D$11,IF(H14=6,E14*VALUTA!$D$12,IF(H14=7,E14*VALUTA!$D$13,IF(H14=8,E14*VALUTA!$D$14,IF(H14=9,E14*VALUTA!$D$15,IF(OR(H14=10,H14=11,H14=12,H14=13),(E14*VALUTA!$D$18)-F14,(+E14-F14))))))))</f>
        <v>0</v>
      </c>
      <c r="H14" s="24">
        <v>2</v>
      </c>
      <c r="I14" s="29">
        <v>21</v>
      </c>
      <c r="J14" s="25"/>
      <c r="K14" s="12">
        <v>8</v>
      </c>
      <c r="L14" s="10" t="s">
        <v>64</v>
      </c>
      <c r="P14" s="30" t="s">
        <v>16</v>
      </c>
      <c r="Q14" s="13">
        <f>DSUM($A$5:$G$407,7,T13:T14)</f>
        <v>0</v>
      </c>
      <c r="R14" s="10" t="s">
        <v>57</v>
      </c>
      <c r="S14" s="12">
        <v>7</v>
      </c>
      <c r="T14" s="12">
        <v>8</v>
      </c>
    </row>
    <row r="15" spans="1:20" ht="12.75">
      <c r="A15" s="24">
        <v>9</v>
      </c>
      <c r="B15" s="24"/>
      <c r="C15" s="24"/>
      <c r="D15" s="24">
        <v>9</v>
      </c>
      <c r="E15" s="25">
        <v>0</v>
      </c>
      <c r="F15" s="25">
        <f>IF(OR(H15=11,H15=12),(E15/(100+I15)*I15)*VALUTA!$D$18,(E15)/(100+I15)*I15)</f>
        <v>0</v>
      </c>
      <c r="G15" s="13">
        <f>IF(H15=4,E15*VALUTA!$D$10,IF(H15=5,E15*VALUTA!$D$11,IF(H15=6,E15*VALUTA!$D$12,IF(H15=7,E15*VALUTA!$D$13,IF(H15=8,E15*VALUTA!$D$14,IF(H15=9,E15*VALUTA!$D$15,IF(OR(H15=10,H15=11,H15=12,H15=13),(E15*VALUTA!$D$18)-F15,(+E15-F15))))))))</f>
        <v>0</v>
      </c>
      <c r="H15" s="24">
        <v>2</v>
      </c>
      <c r="I15" s="29">
        <v>21</v>
      </c>
      <c r="J15" s="25"/>
      <c r="K15" s="12">
        <v>9</v>
      </c>
      <c r="L15" s="10" t="s">
        <v>65</v>
      </c>
      <c r="P15" s="30" t="s">
        <v>16</v>
      </c>
      <c r="Q15" s="13">
        <f>DSUM($A$5:$G$407,7,S15:S16)</f>
        <v>0</v>
      </c>
      <c r="R15" s="10" t="s">
        <v>57</v>
      </c>
      <c r="S15" s="32" t="s">
        <v>7</v>
      </c>
      <c r="T15" s="32" t="s">
        <v>7</v>
      </c>
    </row>
    <row r="16" spans="1:20" ht="12.75">
      <c r="A16" s="24">
        <v>10</v>
      </c>
      <c r="B16" s="24"/>
      <c r="C16" s="24"/>
      <c r="D16" s="24">
        <v>10</v>
      </c>
      <c r="E16" s="25">
        <v>980.84</v>
      </c>
      <c r="F16" s="25">
        <f>IF(OR(H16=11,H16=12),(E16/(100+I16)*I16)*VALUTA!$D$18,(E16)/(100+I16)*I16)</f>
        <v>170.22842975206612</v>
      </c>
      <c r="G16" s="13">
        <f>IF(H16=4,E16*VALUTA!$D$10,IF(H16=5,E16*VALUTA!$D$11,IF(H16=6,E16*VALUTA!$D$12,IF(H16=7,E16*VALUTA!$D$13,IF(H16=8,E16*VALUTA!$D$14,IF(H16=9,E16*VALUTA!$D$15,IF(OR(H16=10,H16=11,H16=12,H16=13),(E16*VALUTA!$D$18)-F16,(+E16-F16))))))))</f>
        <v>810.611570247934</v>
      </c>
      <c r="H16" s="24">
        <v>2</v>
      </c>
      <c r="I16" s="29">
        <v>21</v>
      </c>
      <c r="J16" s="25"/>
      <c r="K16" s="12">
        <v>10</v>
      </c>
      <c r="L16" s="10" t="s">
        <v>66</v>
      </c>
      <c r="P16" s="30" t="s">
        <v>16</v>
      </c>
      <c r="Q16" s="13">
        <f>DSUM($A$5:$G$407,7,T15:T16)</f>
        <v>810.611570247934</v>
      </c>
      <c r="R16" s="10" t="s">
        <v>57</v>
      </c>
      <c r="S16" s="12">
        <v>9</v>
      </c>
      <c r="T16" s="12">
        <v>10</v>
      </c>
    </row>
    <row r="17" spans="1:20" ht="12.75">
      <c r="A17" s="24">
        <v>11</v>
      </c>
      <c r="B17" s="24"/>
      <c r="C17" s="24"/>
      <c r="D17" s="24">
        <v>11</v>
      </c>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v>12</v>
      </c>
      <c r="E18" s="25">
        <v>240</v>
      </c>
      <c r="F18" s="25">
        <f>IF(OR(H18=11,H18=12),(E18/(100+I18)*I18)*VALUTA!$D$18,(E18)/(100+I18)*I18)</f>
        <v>41.65289256198347</v>
      </c>
      <c r="G18" s="13">
        <f>IF(H18=4,E18*VALUTA!$D$10,IF(H18=5,E18*VALUTA!$D$11,IF(H18=6,E18*VALUTA!$D$12,IF(H18=7,E18*VALUTA!$D$13,IF(H18=8,E18*VALUTA!$D$14,IF(H18=9,E18*VALUTA!$D$15,IF(OR(H18=10,H18=11,H18=12,H18=13),(E18*VALUTA!$D$18)-F18,(+E18-F18))))))))</f>
        <v>198.34710743801654</v>
      </c>
      <c r="H18" s="24">
        <v>2</v>
      </c>
      <c r="I18" s="29">
        <v>21</v>
      </c>
      <c r="J18" s="25"/>
      <c r="K18" s="12">
        <v>12</v>
      </c>
      <c r="L18" s="10" t="s">
        <v>68</v>
      </c>
      <c r="P18" s="30" t="s">
        <v>16</v>
      </c>
      <c r="Q18" s="13">
        <f>DSUM($A$5:$G$407,7,T17:T18)</f>
        <v>198.34710743801654</v>
      </c>
      <c r="R18" s="10" t="s">
        <v>57</v>
      </c>
      <c r="S18" s="12">
        <v>11</v>
      </c>
      <c r="T18" s="12">
        <v>12</v>
      </c>
    </row>
    <row r="19" spans="1:20" ht="12.75">
      <c r="A19" s="24">
        <v>13</v>
      </c>
      <c r="B19" s="24"/>
      <c r="C19" s="24"/>
      <c r="D19" s="24">
        <v>13</v>
      </c>
      <c r="E19" s="25">
        <v>0</v>
      </c>
      <c r="F19" s="25">
        <f>IF(OR(H19=11,H19=12),(E19/(100+I19)*I19)*VALUTA!$D$18,(E19)/(100+I19)*I19)</f>
        <v>0</v>
      </c>
      <c r="G19" s="13">
        <f>IF(H19=4,E19*VALUTA!$D$10,IF(H19=5,E19*VALUTA!$D$11,IF(H19=6,E19*VALUTA!$D$12,IF(H19=7,E19*VALUTA!$D$13,IF(H19=8,E19*VALUTA!$D$14,IF(H19=9,E19*VALUTA!$D$15,IF(OR(H19=10,H19=11,H19=12,H19=13),(E19*VALUTA!$D$18)-F19,(+E19-F19))))))))</f>
        <v>0</v>
      </c>
      <c r="H19" s="24">
        <v>2</v>
      </c>
      <c r="I19" s="29">
        <v>21</v>
      </c>
      <c r="J19" s="25"/>
      <c r="K19" s="12">
        <v>13</v>
      </c>
      <c r="P19" s="30" t="s">
        <v>16</v>
      </c>
      <c r="Q19" s="13">
        <f>DSUM($A$5:$G$407,7,S19:S20)</f>
        <v>0</v>
      </c>
      <c r="R19" s="10" t="s">
        <v>57</v>
      </c>
      <c r="S19" s="32" t="s">
        <v>7</v>
      </c>
      <c r="T19" s="32" t="s">
        <v>7</v>
      </c>
    </row>
    <row r="20" spans="1:20" ht="12.75">
      <c r="A20" s="24">
        <v>14</v>
      </c>
      <c r="B20" s="24"/>
      <c r="C20" s="24"/>
      <c r="D20" s="24">
        <v>14</v>
      </c>
      <c r="E20" s="25">
        <v>1761.83</v>
      </c>
      <c r="F20" s="25">
        <f>IF(OR(H20=11,H20=12),(E20/(100+I20)*I20)*VALUTA!$D$18,(E20)/(100+I20)*I20)</f>
        <v>305.77214876033054</v>
      </c>
      <c r="G20" s="13">
        <f>IF(H20=4,E20*VALUTA!$D$10,IF(H20=5,E20*VALUTA!$D$11,IF(H20=6,E20*VALUTA!$D$12,IF(H20=7,E20*VALUTA!$D$13,IF(H20=8,E20*VALUTA!$D$14,IF(H20=9,E20*VALUTA!$D$15,IF(OR(H20=10,H20=11,H20=12,H20=13),(E20*VALUTA!$D$18)-F20,(+E20-F20))))))))</f>
        <v>1456.0578512396694</v>
      </c>
      <c r="H20" s="24">
        <v>2</v>
      </c>
      <c r="I20" s="29">
        <v>21</v>
      </c>
      <c r="J20" s="25"/>
      <c r="K20" s="12">
        <v>14</v>
      </c>
      <c r="L20" s="10" t="s">
        <v>69</v>
      </c>
      <c r="P20" s="30" t="s">
        <v>16</v>
      </c>
      <c r="Q20" s="13">
        <f>DSUM($A$5:$G$407,7,T19:T20)</f>
        <v>1456.0578512396694</v>
      </c>
      <c r="R20" s="10" t="s">
        <v>57</v>
      </c>
      <c r="S20" s="12">
        <v>13</v>
      </c>
      <c r="T20" s="12">
        <v>14</v>
      </c>
    </row>
    <row r="21" spans="1:20" ht="12.75">
      <c r="A21" s="24">
        <v>15</v>
      </c>
      <c r="B21" s="24"/>
      <c r="C21" s="24"/>
      <c r="D21" s="24">
        <v>15</v>
      </c>
      <c r="E21" s="25">
        <v>70</v>
      </c>
      <c r="F21" s="25">
        <f>IF(OR(H21=11,H21=12),(E21/(100+I21)*I21)*VALUTA!$D$18,(E21)/(100+I21)*I21)</f>
        <v>0</v>
      </c>
      <c r="G21" s="13">
        <f>IF(H21=4,E21*VALUTA!$D$10,IF(H21=5,E21*VALUTA!$D$11,IF(H21=6,E21*VALUTA!$D$12,IF(H21=7,E21*VALUTA!$D$13,IF(H21=8,E21*VALUTA!$D$14,IF(H21=9,E21*VALUTA!$D$15,IF(OR(H21=10,H21=11,H21=12,H21=13),(E21*VALUTA!$D$18)-F21,(+E21-F21))))))))</f>
        <v>70</v>
      </c>
      <c r="H21" s="24">
        <v>2</v>
      </c>
      <c r="I21" s="29">
        <v>0</v>
      </c>
      <c r="J21" s="25"/>
      <c r="K21" s="12">
        <v>15</v>
      </c>
      <c r="L21" s="10" t="s">
        <v>70</v>
      </c>
      <c r="P21" s="30" t="s">
        <v>16</v>
      </c>
      <c r="Q21" s="13">
        <f>DSUM($A$5:$G$407,7,S21:S22)</f>
        <v>70</v>
      </c>
      <c r="R21" s="10" t="s">
        <v>57</v>
      </c>
      <c r="S21" s="32" t="s">
        <v>7</v>
      </c>
      <c r="T21" s="32" t="s">
        <v>7</v>
      </c>
    </row>
    <row r="22" spans="1:20" ht="12.75">
      <c r="A22" s="24">
        <v>16</v>
      </c>
      <c r="B22" s="24"/>
      <c r="C22" s="24"/>
      <c r="D22" s="24">
        <v>16</v>
      </c>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P22" s="30" t="s">
        <v>16</v>
      </c>
      <c r="Q22" s="13">
        <f>DSUM($A$5:$G$407,7,T21:T22)</f>
        <v>0</v>
      </c>
      <c r="R22" s="10" t="s">
        <v>57</v>
      </c>
      <c r="S22" s="12">
        <v>15</v>
      </c>
      <c r="T22" s="12">
        <v>16</v>
      </c>
    </row>
    <row r="23" spans="1:20" ht="12.75">
      <c r="A23" s="24">
        <v>17</v>
      </c>
      <c r="B23" s="24"/>
      <c r="C23" s="24"/>
      <c r="D23" s="24">
        <v>17</v>
      </c>
      <c r="E23" s="25">
        <v>90.35</v>
      </c>
      <c r="F23" s="25">
        <f>IF(OR(H23=11,H23=12),(E23/(100+I23)*I23)*VALUTA!$D$18,(E23)/(100+I23)*I23)</f>
        <v>0</v>
      </c>
      <c r="G23" s="13">
        <f>IF(H23=4,E23*VALUTA!$D$10,IF(H23=5,E23*VALUTA!$D$11,IF(H23=6,E23*VALUTA!$D$12,IF(H23=7,E23*VALUTA!$D$13,IF(H23=8,E23*VALUTA!$D$14,IF(H23=9,E23*VALUTA!$D$15,IF(OR(H23=10,H23=11,H23=12,H23=13),(E23*VALUTA!$D$18)-F23,(+E23-F23))))))))</f>
        <v>90.35</v>
      </c>
      <c r="H23" s="24">
        <v>0</v>
      </c>
      <c r="I23" s="29">
        <f>IF(OR(H23=0,H23=10),0,IF(OR(H23=1,H23=11),6,IF(OR(H23=2,H23=12),19,IF(OR(H23=3,H23=13),17.5,0))))</f>
        <v>0</v>
      </c>
      <c r="J23" s="25"/>
      <c r="K23" s="12">
        <v>17</v>
      </c>
      <c r="L23" s="10" t="s">
        <v>71</v>
      </c>
      <c r="P23" s="30" t="s">
        <v>16</v>
      </c>
      <c r="Q23" s="13">
        <f>DSUM($A$5:$G$407,7,S23:S24)</f>
        <v>90.35</v>
      </c>
      <c r="R23" s="10" t="s">
        <v>57</v>
      </c>
      <c r="S23" s="32" t="s">
        <v>7</v>
      </c>
      <c r="T23" s="32" t="s">
        <v>7</v>
      </c>
    </row>
    <row r="24" spans="1:20" ht="12.75">
      <c r="A24" s="24">
        <v>18</v>
      </c>
      <c r="B24" s="24"/>
      <c r="C24" s="24"/>
      <c r="D24" s="24">
        <v>18</v>
      </c>
      <c r="E24" s="25">
        <v>0</v>
      </c>
      <c r="F24" s="25">
        <f>IF(OR(H24=11,H24=12),(E24/(100+I24)*I24)*VALUTA!$D$18,(E24)/(100+I24)*I24)</f>
        <v>0</v>
      </c>
      <c r="G24" s="13">
        <f>IF(H24=4,E24*VALUTA!$D$10,IF(H24=5,E24*VALUTA!$D$11,IF(H24=6,E24*VALUTA!$D$12,IF(H24=7,E24*VALUTA!$D$13,IF(H24=8,E24*VALUTA!$D$14,IF(H24=9,E24*VALUTA!$D$15,IF(OR(H24=10,H24=11,H24=12,H24=13),(E24*VALUTA!$D$18)-F24,(+E24-F24))))))))</f>
        <v>0</v>
      </c>
      <c r="H24" s="24">
        <v>2</v>
      </c>
      <c r="I24" s="29">
        <v>21</v>
      </c>
      <c r="J24" s="25"/>
      <c r="K24" s="12">
        <v>18</v>
      </c>
      <c r="L24" s="10" t="s">
        <v>72</v>
      </c>
      <c r="P24" s="30" t="s">
        <v>16</v>
      </c>
      <c r="Q24" s="13">
        <f>DSUM($A$5:$G$407,7,T23:T24)</f>
        <v>0</v>
      </c>
      <c r="R24" s="10" t="s">
        <v>57</v>
      </c>
      <c r="S24" s="12">
        <v>17</v>
      </c>
      <c r="T24" s="12">
        <v>18</v>
      </c>
    </row>
    <row r="25" spans="1:20" ht="12.75">
      <c r="A25" s="24">
        <v>19</v>
      </c>
      <c r="B25" s="24"/>
      <c r="C25" s="24"/>
      <c r="D25" s="24">
        <v>19</v>
      </c>
      <c r="E25" s="25">
        <v>82.31</v>
      </c>
      <c r="F25" s="25">
        <f>IF(OR(H25=11,H25=12),(E25/(100+I25)*I25)*VALUTA!$D$18,(E25)/(100+I25)*I25)</f>
        <v>14.285206611570247</v>
      </c>
      <c r="G25" s="13">
        <f>IF(H25=4,E25*VALUTA!$D$10,IF(H25=5,E25*VALUTA!$D$11,IF(H25=6,E25*VALUTA!$D$12,IF(H25=7,E25*VALUTA!$D$13,IF(H25=8,E25*VALUTA!$D$14,IF(H25=9,E25*VALUTA!$D$15,IF(OR(H25=10,H25=11,H25=12,H25=13),(E25*VALUTA!$D$18)-F25,(+E25-F25))))))))</f>
        <v>68.02479338842976</v>
      </c>
      <c r="H25" s="24">
        <v>2</v>
      </c>
      <c r="I25" s="29">
        <v>21</v>
      </c>
      <c r="J25" s="25"/>
      <c r="K25" s="12">
        <v>19</v>
      </c>
      <c r="L25" s="10" t="s">
        <v>73</v>
      </c>
      <c r="P25" s="30" t="s">
        <v>16</v>
      </c>
      <c r="Q25" s="13">
        <f>DSUM($A$5:$G$407,7,S25:S26)</f>
        <v>68.02479338842976</v>
      </c>
      <c r="R25" s="10" t="s">
        <v>57</v>
      </c>
      <c r="S25" s="32" t="s">
        <v>7</v>
      </c>
      <c r="T25" s="32" t="s">
        <v>7</v>
      </c>
    </row>
    <row r="26" spans="1:20" ht="12.75">
      <c r="A26" s="24">
        <v>20</v>
      </c>
      <c r="B26" s="24"/>
      <c r="C26" s="24"/>
      <c r="D26" s="24">
        <v>20</v>
      </c>
      <c r="E26" s="25">
        <v>0</v>
      </c>
      <c r="F26" s="25">
        <f>IF(OR(H26=11,H26=12),(E26/(100+I26)*I26)*VALUTA!$D$18,(E26)/(100+I26)*I26)</f>
        <v>0</v>
      </c>
      <c r="G26" s="13">
        <f>IF(H26=4,E26*VALUTA!$D$10,IF(H26=5,E26*VALUTA!$D$11,IF(H26=6,E26*VALUTA!$D$12,IF(H26=7,E26*VALUTA!$D$13,IF(H26=8,E26*VALUTA!$D$14,IF(H26=9,E26*VALUTA!$D$15,IF(OR(H26=10,H26=11,H26=12,H26=13),(E26*VALUTA!$D$18)-F26,(+E26-F26))))))))</f>
        <v>0</v>
      </c>
      <c r="H26" s="24">
        <v>2</v>
      </c>
      <c r="I26" s="29">
        <v>9</v>
      </c>
      <c r="J26" s="25"/>
      <c r="K26" s="12">
        <v>20</v>
      </c>
      <c r="L26" s="10" t="s">
        <v>74</v>
      </c>
      <c r="P26" s="30" t="s">
        <v>16</v>
      </c>
      <c r="Q26" s="13">
        <f>DSUM($A$5:$G$407,7,T25:T26)</f>
        <v>0</v>
      </c>
      <c r="R26" s="10" t="s">
        <v>75</v>
      </c>
      <c r="S26" s="12">
        <v>19</v>
      </c>
      <c r="T26" s="12">
        <v>20</v>
      </c>
    </row>
    <row r="27" spans="1:20" ht="12.75">
      <c r="A27" s="24">
        <v>21</v>
      </c>
      <c r="B27" s="24"/>
      <c r="C27" s="24"/>
      <c r="D27" s="24">
        <v>21</v>
      </c>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P27" s="30" t="s">
        <v>16</v>
      </c>
      <c r="Q27" s="13">
        <f>DSUM($A$5:$G$407,7,S27:S28)</f>
        <v>0</v>
      </c>
      <c r="R27" s="10" t="s">
        <v>75</v>
      </c>
      <c r="S27" s="32" t="s">
        <v>7</v>
      </c>
      <c r="T27" s="32" t="s">
        <v>7</v>
      </c>
    </row>
    <row r="28" spans="1:20" ht="12.75">
      <c r="A28" s="24">
        <v>22</v>
      </c>
      <c r="B28" s="24"/>
      <c r="C28" s="24"/>
      <c r="D28" s="24">
        <v>22</v>
      </c>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P28" s="30" t="s">
        <v>16</v>
      </c>
      <c r="Q28" s="13">
        <f>DSUM($A$5:$G$407,7,T27:T28)</f>
        <v>0</v>
      </c>
      <c r="R28" s="10" t="s">
        <v>75</v>
      </c>
      <c r="S28" s="12">
        <v>21</v>
      </c>
      <c r="T28" s="12">
        <v>22</v>
      </c>
    </row>
    <row r="29" spans="1:20" ht="12.75">
      <c r="A29" s="24">
        <v>23</v>
      </c>
      <c r="B29" s="24"/>
      <c r="C29" s="24"/>
      <c r="D29" s="24">
        <v>23</v>
      </c>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76</v>
      </c>
      <c r="P29" s="30" t="s">
        <v>16</v>
      </c>
      <c r="Q29" s="13">
        <f>DSUM($A$5:$G$407,7,S29:S30)</f>
        <v>0</v>
      </c>
      <c r="R29" s="10" t="s">
        <v>75</v>
      </c>
      <c r="S29" s="32" t="s">
        <v>7</v>
      </c>
      <c r="T29" s="32" t="s">
        <v>7</v>
      </c>
    </row>
    <row r="30" spans="1:20" ht="12.75">
      <c r="A30" s="24">
        <v>24</v>
      </c>
      <c r="B30" s="24"/>
      <c r="C30" s="24"/>
      <c r="D30" s="24">
        <v>24</v>
      </c>
      <c r="E30" s="25"/>
      <c r="F30" s="25">
        <f>IF(OR(H30=11,H30=12),(E30/(100+I30)*I30)*VALUTA!$D$18,(E30)/(100+I30)*I30)</f>
        <v>0</v>
      </c>
      <c r="G30" s="13">
        <f>IF(H30=4,E30*VALUTA!$D$10,IF(H30=5,E30*VALUTA!$D$11,IF(H30=6,E30*VALUTA!$D$12,IF(H30=7,E30*VALUTA!$D$13,IF(H30=8,E30*VALUTA!$D$14,IF(H30=9,E30*VALUTA!$D$15,IF(OR(H30=10,H30=11,H30=12,H30=13),(E30*VALUTA!$D$18)-F30,(+E30-F30))))))))</f>
        <v>0</v>
      </c>
      <c r="H30" s="24">
        <v>0</v>
      </c>
      <c r="I30" s="29">
        <v>0</v>
      </c>
      <c r="J30" s="25"/>
      <c r="K30" s="12">
        <v>24</v>
      </c>
      <c r="P30" s="30" t="s">
        <v>16</v>
      </c>
      <c r="Q30" s="13">
        <f>DSUM($A$5:$G$407,7,T29:T30)</f>
        <v>0</v>
      </c>
      <c r="R30" s="10" t="s">
        <v>75</v>
      </c>
      <c r="S30" s="12">
        <v>23</v>
      </c>
      <c r="T30" s="12">
        <v>24</v>
      </c>
    </row>
    <row r="31" spans="1:20" ht="12.75">
      <c r="A31" s="24">
        <v>25</v>
      </c>
      <c r="B31" s="24"/>
      <c r="C31" s="24"/>
      <c r="D31" s="24">
        <v>25</v>
      </c>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P31" s="30" t="s">
        <v>16</v>
      </c>
      <c r="Q31" s="13">
        <f>DSUM($A$5:$G$407,7,S31:S32)</f>
        <v>0</v>
      </c>
      <c r="R31" s="10" t="s">
        <v>75</v>
      </c>
      <c r="S31" s="32" t="s">
        <v>7</v>
      </c>
      <c r="T31" s="32" t="s">
        <v>7</v>
      </c>
    </row>
    <row r="32" spans="1:20" ht="12.75">
      <c r="A32" s="24">
        <v>26</v>
      </c>
      <c r="B32" s="24"/>
      <c r="C32" s="24"/>
      <c r="D32" s="24">
        <v>26</v>
      </c>
      <c r="E32" s="25">
        <v>0</v>
      </c>
      <c r="F32" s="25">
        <f>IF(OR(H32=11,H32=12),(E32/(100+I32)*I32)*VALUTA!$D$18,(E32)/(100+I32)*I32)</f>
        <v>0</v>
      </c>
      <c r="G32" s="13">
        <f>IF(H32=4,E32*VALUTA!$D$10,IF(H32=5,E32*VALUTA!$D$11,IF(H32=6,E32*VALUTA!$D$12,IF(H32=7,E32*VALUTA!$D$13,IF(H32=8,E32*VALUTA!$D$14,IF(H32=9,E32*VALUTA!$D$15,IF(OR(H32=10,H32=11,H32=12,H32=13),(E32*VALUTA!$D$18)-F32,(+E32-F32))))))))</f>
        <v>0</v>
      </c>
      <c r="H32" s="24">
        <v>2</v>
      </c>
      <c r="I32" s="29">
        <v>21</v>
      </c>
      <c r="J32" s="25"/>
      <c r="K32" s="12">
        <v>26</v>
      </c>
      <c r="P32" s="30" t="s">
        <v>16</v>
      </c>
      <c r="Q32" s="13">
        <f>DSUM($A$5:$G$407,7,T31:T32)</f>
        <v>0</v>
      </c>
      <c r="R32" s="10" t="s">
        <v>75</v>
      </c>
      <c r="S32" s="12">
        <v>25</v>
      </c>
      <c r="T32" s="12">
        <v>26</v>
      </c>
    </row>
    <row r="33" spans="1:20" ht="12.75">
      <c r="A33" s="24">
        <v>27</v>
      </c>
      <c r="B33" s="24"/>
      <c r="C33" s="24"/>
      <c r="D33" s="24">
        <v>27</v>
      </c>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P33" s="30" t="s">
        <v>16</v>
      </c>
      <c r="Q33" s="13">
        <f>DSUM($A$5:$G$407,7,S33:S34)</f>
        <v>0</v>
      </c>
      <c r="R33" s="10" t="s">
        <v>75</v>
      </c>
      <c r="S33" s="32" t="s">
        <v>7</v>
      </c>
      <c r="T33" s="32" t="s">
        <v>7</v>
      </c>
    </row>
    <row r="34" spans="1:20" ht="12.75">
      <c r="A34" s="24">
        <v>28</v>
      </c>
      <c r="B34" s="24"/>
      <c r="C34" s="24"/>
      <c r="D34" s="24">
        <v>28</v>
      </c>
      <c r="E34" s="25">
        <v>0</v>
      </c>
      <c r="F34" s="25">
        <f>IF(OR(H34=11,H34=12),(E34/(100+I34)*I34)*VALUTA!$D$18,(E34)/(100+I34)*I34)</f>
        <v>0</v>
      </c>
      <c r="G34" s="13">
        <f>IF(H34=4,E34*VALUTA!$D$10,IF(H34=5,E34*VALUTA!$D$11,IF(H34=6,E34*VALUTA!$D$12,IF(H34=7,E34*VALUTA!$D$13,IF(H34=8,E34*VALUTA!$D$14,IF(H34=9,E34*VALUTA!$D$15,IF(OR(H34=10,H34=11,H34=12,H34=13),(E34*VALUTA!$D$18)-F34,(+E34-F34))))))))</f>
        <v>0</v>
      </c>
      <c r="H34" s="24">
        <v>2</v>
      </c>
      <c r="I34" s="29">
        <v>21</v>
      </c>
      <c r="J34" s="25"/>
      <c r="K34" s="12">
        <v>28</v>
      </c>
      <c r="P34" s="30" t="s">
        <v>16</v>
      </c>
      <c r="Q34" s="13">
        <f>DSUM($A$5:$G$407,7,T33:T34)</f>
        <v>0</v>
      </c>
      <c r="R34" s="10" t="s">
        <v>75</v>
      </c>
      <c r="S34" s="12">
        <v>27</v>
      </c>
      <c r="T34" s="12">
        <v>28</v>
      </c>
    </row>
    <row r="35" spans="1:20" ht="12.75">
      <c r="A35" s="24">
        <v>29</v>
      </c>
      <c r="B35" s="24"/>
      <c r="C35" s="24"/>
      <c r="D35" s="24">
        <v>29</v>
      </c>
      <c r="E35" s="25">
        <v>0</v>
      </c>
      <c r="F35" s="25">
        <f>IF(OR(H35=11,H35=12),(E35/(100+I35)*I35)*VALUTA!$D$18,(E35)/(100+I35)*I35)</f>
        <v>0</v>
      </c>
      <c r="G35" s="13">
        <f>IF(H35=4,E35*VALUTA!$D$10,IF(H35=5,E35*VALUTA!$D$11,IF(H35=6,E35*VALUTA!$D$12,IF(H35=7,E35*VALUTA!$D$13,IF(H35=8,E35*VALUTA!$D$14,IF(H35=9,E35*VALUTA!$D$15,IF(OR(H35=10,H35=11,H35=12,H35=13),(E35*VALUTA!$D$18)-F35,(+E35-F35))))))))</f>
        <v>0</v>
      </c>
      <c r="H35" s="24">
        <v>2</v>
      </c>
      <c r="I35" s="29">
        <v>0</v>
      </c>
      <c r="J35" s="25"/>
      <c r="K35" s="12">
        <v>29</v>
      </c>
      <c r="L35" s="10" t="s">
        <v>77</v>
      </c>
      <c r="P35" s="30" t="s">
        <v>16</v>
      </c>
      <c r="Q35" s="13">
        <f>DSUM($A$5:$G$407,7,S35:S36)</f>
        <v>0</v>
      </c>
      <c r="R35" s="10" t="s">
        <v>75</v>
      </c>
      <c r="S35" s="32" t="s">
        <v>7</v>
      </c>
      <c r="T35" s="32" t="s">
        <v>7</v>
      </c>
    </row>
    <row r="36" spans="1:20" ht="12.75">
      <c r="A36" s="24">
        <v>30</v>
      </c>
      <c r="B36" s="24"/>
      <c r="C36" s="24"/>
      <c r="D36" s="24">
        <v>30</v>
      </c>
      <c r="E36" s="25">
        <v>0</v>
      </c>
      <c r="F36" s="25">
        <f>IF(OR(H36=11,H36=12),(E36/(100+I36)*I36)*VALUTA!$D$18,(E36)/(100+I36)*I36)</f>
        <v>0</v>
      </c>
      <c r="G36" s="13">
        <f>IF(H36=4,E36*VALUTA!$D$10,IF(H36=5,E36*VALUTA!$D$11,IF(H36=6,E36*VALUTA!$D$12,IF(H36=7,E36*VALUTA!$D$13,IF(H36=8,E36*VALUTA!$D$14,IF(H36=9,E36*VALUTA!$D$15,IF(OR(H36=10,H36=11,H36=12,H36=13),(E36*VALUTA!$D$18)-F36,(+E36-F36))))))))</f>
        <v>0</v>
      </c>
      <c r="H36" s="24">
        <v>0</v>
      </c>
      <c r="I36" s="29">
        <f>IF(OR(H36=0,H36=10),0,IF(OR(H36=1,H36=11),6,IF(OR(H36=2,H36=12),19,IF(OR(H36=3,H36=13),17.5,0))))</f>
        <v>0</v>
      </c>
      <c r="J36" s="25"/>
      <c r="K36" s="12">
        <v>30</v>
      </c>
      <c r="L36" s="10" t="s">
        <v>78</v>
      </c>
      <c r="P36" s="30" t="s">
        <v>16</v>
      </c>
      <c r="Q36" s="13">
        <f>DSUM($A$5:$G$407,7,T35:T36)</f>
        <v>0</v>
      </c>
      <c r="R36" s="10" t="s">
        <v>79</v>
      </c>
      <c r="S36" s="12">
        <v>29</v>
      </c>
      <c r="T36" s="12">
        <v>30</v>
      </c>
    </row>
    <row r="37" spans="1:20" ht="12.75">
      <c r="A37" s="24">
        <v>31</v>
      </c>
      <c r="B37" s="24"/>
      <c r="C37" s="24"/>
      <c r="D37" s="24">
        <v>31</v>
      </c>
      <c r="E37" s="25">
        <v>0</v>
      </c>
      <c r="F37" s="25">
        <f>IF(OR(H37=11,H37=12),(E37/(100+I37)*I37)*VALUTA!$D$18,(E37)/(100+I37)*I37)</f>
        <v>0</v>
      </c>
      <c r="G37" s="13">
        <f>IF(H37=4,E37*VALUTA!$D$10,IF(H37=5,E37*VALUTA!$D$11,IF(H37=6,E37*VALUTA!$D$12,IF(H37=7,E37*VALUTA!$D$13,IF(H37=8,E37*VALUTA!$D$14,IF(H37=9,E37*VALUTA!$D$15,IF(OR(H37=10,H37=11,H37=12,H37=13),(E37*VALUTA!$D$18)-F37,(+E37-F37))))))))</f>
        <v>0</v>
      </c>
      <c r="H37" s="24">
        <v>0</v>
      </c>
      <c r="I37" s="29">
        <f>IF(OR(H37=0,H37=10),0,IF(OR(H37=1,H37=11),6,IF(OR(H37=2,H37=12),19,IF(OR(H37=3,H37=13),17.5,0))))</f>
        <v>0</v>
      </c>
      <c r="J37" s="25"/>
      <c r="K37" s="12">
        <v>31</v>
      </c>
      <c r="P37" s="30" t="s">
        <v>16</v>
      </c>
      <c r="Q37" s="13">
        <f>DSUM($A$5:$G$407,7,S37:S38)</f>
        <v>0</v>
      </c>
      <c r="R37" s="10" t="s">
        <v>79</v>
      </c>
      <c r="S37" s="32" t="s">
        <v>7</v>
      </c>
      <c r="T37" s="32" t="s">
        <v>7</v>
      </c>
    </row>
    <row r="38" spans="1:20" ht="12.75">
      <c r="A38" s="24">
        <v>32</v>
      </c>
      <c r="B38" s="24"/>
      <c r="C38" s="24"/>
      <c r="D38" s="24">
        <v>32</v>
      </c>
      <c r="E38" s="25">
        <v>0</v>
      </c>
      <c r="F38" s="25">
        <f>IF(OR(H38=11,H38=12),(E38/(100+I38)*I38)*VALUTA!$D$18,(E38)/(100+I38)*I38)</f>
        <v>0</v>
      </c>
      <c r="G38" s="13">
        <f>IF(H38=4,E38*VALUTA!$D$10,IF(H38=5,E38*VALUTA!$D$11,IF(H38=6,E38*VALUTA!$D$12,IF(H38=7,E38*VALUTA!$D$13,IF(H38=8,E38*VALUTA!$D$14,IF(H38=9,E38*VALUTA!$D$15,IF(OR(H38=10,H38=11,H38=12,H38=13),(E38*VALUTA!$D$18)-F38,(+E38-F38))))))))</f>
        <v>0</v>
      </c>
      <c r="H38" s="24">
        <v>0</v>
      </c>
      <c r="I38" s="29">
        <f>IF(OR(H38=0,H38=10),0,IF(OR(H38=1,H38=11),6,IF(OR(H38=2,H38=12),19,IF(OR(H38=3,H38=13),17.5,0))))</f>
        <v>0</v>
      </c>
      <c r="J38" s="25"/>
      <c r="K38" s="12">
        <v>32</v>
      </c>
      <c r="P38" s="30" t="s">
        <v>16</v>
      </c>
      <c r="Q38" s="13">
        <f>DSUM($A$5:$G$407,7,T37:T38)</f>
        <v>0</v>
      </c>
      <c r="R38" s="10" t="s">
        <v>79</v>
      </c>
      <c r="S38" s="12">
        <v>31</v>
      </c>
      <c r="T38" s="12">
        <v>32</v>
      </c>
    </row>
    <row r="39" spans="1:20" ht="12.75">
      <c r="A39" s="24">
        <v>33</v>
      </c>
      <c r="B39" s="24"/>
      <c r="C39" s="24"/>
      <c r="D39" s="24">
        <v>33</v>
      </c>
      <c r="E39" s="25">
        <v>179.7</v>
      </c>
      <c r="F39" s="25">
        <f>IF(OR(H39=11,H39=12),(E39/(100+I39)*I39)*VALUTA!$D$18,(E39)/(100+I39)*I39)</f>
        <v>31.187603305785125</v>
      </c>
      <c r="G39" s="13">
        <f>IF(H39=4,E39*VALUTA!$D$10,IF(H39=5,E39*VALUTA!$D$11,IF(H39=6,E39*VALUTA!$D$12,IF(H39=7,E39*VALUTA!$D$13,IF(H39=8,E39*VALUTA!$D$14,IF(H39=9,E39*VALUTA!$D$15,IF(OR(H39=10,H39=11,H39=12,H39=13),(E39*VALUTA!$D$18)-F39,(+E39-F39))))))))</f>
        <v>148.51239669421486</v>
      </c>
      <c r="H39" s="24">
        <v>2</v>
      </c>
      <c r="I39" s="29">
        <v>21</v>
      </c>
      <c r="J39" s="25"/>
      <c r="K39" s="12">
        <v>33</v>
      </c>
      <c r="L39" s="10" t="s">
        <v>80</v>
      </c>
      <c r="P39" s="30" t="s">
        <v>16</v>
      </c>
      <c r="Q39" s="13">
        <f>DSUM($A$5:$G$407,7,S39:S40)</f>
        <v>148.51239669421486</v>
      </c>
      <c r="R39" s="10" t="s">
        <v>79</v>
      </c>
      <c r="S39" s="32" t="s">
        <v>7</v>
      </c>
      <c r="T39" s="32" t="s">
        <v>7</v>
      </c>
    </row>
    <row r="40" spans="1:20" ht="12.75">
      <c r="A40" s="24">
        <v>34</v>
      </c>
      <c r="B40" s="24"/>
      <c r="C40" s="24"/>
      <c r="D40" s="24">
        <v>34</v>
      </c>
      <c r="E40" s="25">
        <v>0</v>
      </c>
      <c r="F40" s="25">
        <f>IF(OR(H40=11,H40=12),(E40/(100+I40)*I40)*VALUTA!$D$18,(E40)/(100+I40)*I40)</f>
        <v>0</v>
      </c>
      <c r="G40" s="13">
        <f>IF(H40=4,E40*VALUTA!$D$10,IF(H40=5,E40*VALUTA!$D$11,IF(H40=6,E40*VALUTA!$D$12,IF(H40=7,E40*VALUTA!$D$13,IF(H40=8,E40*VALUTA!$D$14,IF(H40=9,E40*VALUTA!$D$15,IF(OR(H40=10,H40=11,H40=12,H40=13),(E40*VALUTA!$D$18)-F40,(+E40-F40))))))))</f>
        <v>0</v>
      </c>
      <c r="H40" s="24">
        <v>2</v>
      </c>
      <c r="I40" s="29">
        <f>IF(OR(H40=0,H40=10),0,IF(OR(H40=1,H40=11),6,IF(OR(H40=2,H40=12),21,IF(OR(H40=3,H40=13),17.5,0))))</f>
        <v>21</v>
      </c>
      <c r="J40" s="25"/>
      <c r="K40" s="12">
        <v>34</v>
      </c>
      <c r="P40" s="30" t="s">
        <v>16</v>
      </c>
      <c r="Q40" s="13">
        <f>DSUM($A$5:$G$407,7,T39:T40)</f>
        <v>0</v>
      </c>
      <c r="R40" s="10" t="s">
        <v>79</v>
      </c>
      <c r="S40" s="12">
        <v>33</v>
      </c>
      <c r="T40" s="12">
        <v>34</v>
      </c>
    </row>
    <row r="41" spans="1:20" ht="12.75">
      <c r="A41" s="24">
        <v>35</v>
      </c>
      <c r="B41" s="24"/>
      <c r="C41" s="24"/>
      <c r="D41" s="24">
        <v>35</v>
      </c>
      <c r="E41" s="25">
        <v>0</v>
      </c>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IF(OR(H41=0,H41=10),0,IF(OR(H41=1,H41=11),6,IF(OR(H41=2,H41=12),21,IF(OR(H41=3,H41=13),17.5,0))))</f>
        <v>21</v>
      </c>
      <c r="J41" s="25"/>
      <c r="K41" s="12">
        <v>35</v>
      </c>
      <c r="L41" s="10" t="s">
        <v>81</v>
      </c>
      <c r="P41" s="30" t="s">
        <v>16</v>
      </c>
      <c r="Q41" s="13">
        <f>DSUM($A$5:$G$407,7,S41:S42)</f>
        <v>0</v>
      </c>
      <c r="R41" s="10" t="s">
        <v>79</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79</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79</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79</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79</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82</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82</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82</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82</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82</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82</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82</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82</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82</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82</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83</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83</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83</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83</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83</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84</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84</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84</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84</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84</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85</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85</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85</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85</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85</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86</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86</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86</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86</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86</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86</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2931.523553719008</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87</v>
      </c>
      <c r="P79" s="30" t="s">
        <v>16</v>
      </c>
      <c r="Q79" s="13">
        <f>-G408</f>
        <v>-2931.523553719008</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88</v>
      </c>
      <c r="P81" s="30" t="s">
        <v>16</v>
      </c>
      <c r="Q81" s="13">
        <f>SUM(Q78:Q80)</f>
        <v>0</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89</v>
      </c>
      <c r="N84" s="34" t="s">
        <v>90</v>
      </c>
      <c r="O84" s="34"/>
      <c r="P84" s="34"/>
      <c r="Q84" s="47" t="s">
        <v>91</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92</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93</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94</v>
      </c>
      <c r="M87" s="13">
        <f>DSUM($Q$5:$R$76,1,T86:T87)</f>
        <v>2783.011157024793</v>
      </c>
      <c r="N87" s="25"/>
      <c r="O87" s="25"/>
      <c r="P87" s="30" t="s">
        <v>16</v>
      </c>
      <c r="Q87" s="13">
        <f>N87+M87</f>
        <v>2783.011157024793</v>
      </c>
      <c r="S87" s="31" t="s">
        <v>95</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96</v>
      </c>
      <c r="M88" s="13">
        <f>DSUM($Q$5:$R$76,1,S88:S89)</f>
        <v>0</v>
      </c>
      <c r="N88" s="25"/>
      <c r="O88" s="25"/>
      <c r="P88" s="30" t="s">
        <v>16</v>
      </c>
      <c r="Q88" s="13">
        <f>N88+M88</f>
        <v>0</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97</v>
      </c>
      <c r="M89" s="13">
        <f>DSUM($Q$5:$R$76,1,T88:T89)</f>
        <v>148.51239669421486</v>
      </c>
      <c r="N89" s="25"/>
      <c r="O89" s="25"/>
      <c r="P89" s="30" t="s">
        <v>16</v>
      </c>
      <c r="Q89" s="13">
        <f>N89+M89</f>
        <v>148.51239669421486</v>
      </c>
      <c r="S89" s="31" t="s">
        <v>75</v>
      </c>
      <c r="T89" s="31" t="s">
        <v>79</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98</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99</v>
      </c>
      <c r="M91" s="13">
        <f>DSUM($Q$5:$R$76,1,T90:T91)</f>
        <v>0</v>
      </c>
      <c r="N91" s="25"/>
      <c r="O91" s="25"/>
      <c r="P91" s="30" t="s">
        <v>16</v>
      </c>
      <c r="Q91" s="13">
        <f>N91+M91</f>
        <v>0</v>
      </c>
      <c r="S91" s="31" t="s">
        <v>82</v>
      </c>
      <c r="T91" s="31" t="s">
        <v>83</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100</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101</v>
      </c>
      <c r="M93" s="13">
        <f>DSUM($Q$5:$R$76,1,T92:T93)</f>
        <v>0</v>
      </c>
      <c r="N93" s="25"/>
      <c r="O93" s="25"/>
      <c r="P93" s="30" t="s">
        <v>16</v>
      </c>
      <c r="Q93" s="13">
        <f>N93+M93</f>
        <v>0</v>
      </c>
      <c r="S93" s="31" t="s">
        <v>84</v>
      </c>
      <c r="T93" s="31" t="s">
        <v>86</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102</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8" t="s">
        <v>103</v>
      </c>
      <c r="N95" s="25"/>
      <c r="O95" s="25"/>
      <c r="P95" s="25"/>
      <c r="Q95" s="48" t="s">
        <v>103</v>
      </c>
      <c r="S95" s="31" t="s">
        <v>85</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2931.523553719008</v>
      </c>
      <c r="N96" s="25"/>
      <c r="O96" s="25"/>
      <c r="P96" s="30" t="s">
        <v>16</v>
      </c>
      <c r="Q96" s="13">
        <f>SUM(Q86:Q95)</f>
        <v>2931.523553719008</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-2931.523553719008</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8" t="s">
        <v>103</v>
      </c>
      <c r="N98" s="25"/>
      <c r="O98" s="25"/>
      <c r="P98" s="25"/>
      <c r="Q98" s="49"/>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88</v>
      </c>
      <c r="M99" s="14">
        <f>SUM(M96:M98)</f>
        <v>0</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3513.4699999999993</v>
      </c>
      <c r="F408" s="13">
        <f>SUM(F7:F407)</f>
        <v>581.9464462809918</v>
      </c>
      <c r="G408" s="13">
        <f>SUM(G7:G407)</f>
        <v>2931.523553719008</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104</v>
      </c>
      <c r="BK931" s="14"/>
      <c r="BL931" s="14"/>
      <c r="BM931" s="14"/>
      <c r="BN931" s="14"/>
      <c r="BO931" s="14"/>
      <c r="BP931" s="14"/>
      <c r="BQ931" s="14"/>
      <c r="BR931" s="14"/>
      <c r="BS931" s="14"/>
      <c r="BT931" s="14"/>
    </row>
    <row r="932" spans="61:72" ht="12.75">
      <c r="BI932" s="35" t="s">
        <v>105</v>
      </c>
      <c r="BJ932" s="35" t="s">
        <v>106</v>
      </c>
      <c r="BK932" s="14"/>
      <c r="BL932" s="14"/>
      <c r="BM932" s="14"/>
      <c r="BN932" s="14"/>
      <c r="BO932" s="14"/>
      <c r="BP932" s="14"/>
      <c r="BQ932" s="14"/>
      <c r="BR932" s="14"/>
      <c r="BS932" s="14"/>
      <c r="BT932" s="14"/>
    </row>
    <row r="933" spans="61:72" ht="12.75">
      <c r="BI933" s="14"/>
      <c r="BJ933" s="35" t="s">
        <v>104</v>
      </c>
      <c r="BK933" s="14"/>
      <c r="BL933" s="14"/>
      <c r="BM933" s="14"/>
      <c r="BN933" s="14"/>
      <c r="BO933" s="14"/>
      <c r="BP933" s="14"/>
      <c r="BQ933" s="14"/>
      <c r="BR933" s="14"/>
      <c r="BS933" s="14"/>
      <c r="BT933" s="14"/>
    </row>
    <row r="934" spans="61:72" ht="12.75">
      <c r="BI934" s="14"/>
      <c r="BJ934" s="35" t="s">
        <v>107</v>
      </c>
      <c r="BK934" s="14"/>
      <c r="BL934" s="14"/>
      <c r="BM934" s="14"/>
      <c r="BN934" s="14"/>
      <c r="BO934" s="14"/>
      <c r="BP934" s="14"/>
      <c r="BQ934" s="14"/>
      <c r="BR934" s="14"/>
      <c r="BS934" s="14"/>
      <c r="BT934" s="14"/>
    </row>
    <row r="935" spans="61:72" ht="12.75">
      <c r="BI935" s="14"/>
      <c r="BJ935" s="35" t="s">
        <v>108</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109</v>
      </c>
      <c r="BJ944" s="35" t="s">
        <v>110</v>
      </c>
      <c r="BK944" s="14"/>
      <c r="BL944" s="14"/>
      <c r="BM944" s="14"/>
      <c r="BN944" s="14"/>
      <c r="BO944" s="14"/>
      <c r="BP944" s="35" t="s">
        <v>111</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112</v>
      </c>
      <c r="BJ946" s="35" t="s">
        <v>113</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114</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115</v>
      </c>
      <c r="BJ952" s="35" t="s">
        <v>116</v>
      </c>
      <c r="BK952" s="14"/>
      <c r="BL952" s="14"/>
      <c r="BM952" s="14"/>
      <c r="BN952" s="14"/>
      <c r="BO952" s="14"/>
      <c r="BP952" s="35" t="s">
        <v>117</v>
      </c>
      <c r="BQ952" s="14"/>
      <c r="BR952" s="14"/>
      <c r="BS952" s="14"/>
      <c r="BT952" s="14"/>
    </row>
    <row r="953" spans="61:75" ht="12.75">
      <c r="BI953" s="14"/>
      <c r="BJ953" s="35" t="s">
        <v>118</v>
      </c>
      <c r="BK953" s="44"/>
      <c r="BL953" s="44"/>
      <c r="BM953" s="14"/>
      <c r="BN953" s="44"/>
      <c r="BO953" s="14"/>
      <c r="BP953" s="35" t="s">
        <v>119</v>
      </c>
      <c r="BQ953" s="44"/>
      <c r="BR953" s="14"/>
      <c r="BS953" s="14"/>
      <c r="BT953" s="14"/>
      <c r="BU953" s="50"/>
      <c r="BW953" s="50"/>
    </row>
    <row r="954" spans="61:75" ht="12.75">
      <c r="BI954" s="14"/>
      <c r="BJ954" s="42" t="s">
        <v>120</v>
      </c>
      <c r="BK954" s="44"/>
      <c r="BL954" s="44"/>
      <c r="BM954" s="14"/>
      <c r="BN954" s="44"/>
      <c r="BO954" s="14"/>
      <c r="BP954" s="35" t="s">
        <v>121</v>
      </c>
      <c r="BQ954" s="44"/>
      <c r="BR954" s="14"/>
      <c r="BS954" s="14"/>
      <c r="BT954" s="14"/>
      <c r="BU954" s="50"/>
      <c r="BW954" s="50"/>
    </row>
    <row r="955" spans="61:75" ht="12.75">
      <c r="BI955" s="14"/>
      <c r="BJ955" s="35" t="s">
        <v>122</v>
      </c>
      <c r="BK955" s="44"/>
      <c r="BL955" s="44"/>
      <c r="BM955" s="14"/>
      <c r="BN955" s="44"/>
      <c r="BO955" s="14"/>
      <c r="BP955" s="14"/>
      <c r="BQ955" s="44"/>
      <c r="BR955" s="14"/>
      <c r="BS955" s="14"/>
      <c r="BT955" s="14"/>
      <c r="BU955" s="50"/>
      <c r="BW955" s="50"/>
    </row>
    <row r="956" spans="61:75" ht="12.75">
      <c r="BI956" s="14"/>
      <c r="BJ956" s="42" t="s">
        <v>123</v>
      </c>
      <c r="BK956" s="44"/>
      <c r="BL956" s="44"/>
      <c r="BM956" s="14"/>
      <c r="BN956" s="44"/>
      <c r="BO956" s="14"/>
      <c r="BP956" s="14"/>
      <c r="BQ956" s="44"/>
      <c r="BR956" s="14"/>
      <c r="BS956" s="14"/>
      <c r="BT956" s="14"/>
      <c r="BU956" s="50"/>
      <c r="BW956" s="50"/>
    </row>
    <row r="957" spans="61:72" ht="12.75">
      <c r="BI957" s="14"/>
      <c r="BJ957" s="12"/>
      <c r="BK957" s="14"/>
      <c r="BL957" s="14"/>
      <c r="BM957" s="14"/>
      <c r="BN957" s="14"/>
      <c r="BO957" s="14"/>
      <c r="BP957" s="14"/>
      <c r="BQ957" s="14"/>
      <c r="BR957" s="14"/>
      <c r="BS957" s="14"/>
      <c r="BT957" s="14"/>
    </row>
    <row r="958" spans="61:77" ht="12.75">
      <c r="BI958" s="35" t="s">
        <v>124</v>
      </c>
      <c r="BJ958" s="35" t="s">
        <v>116</v>
      </c>
      <c r="BK958" s="44"/>
      <c r="BL958" s="44"/>
      <c r="BM958" s="44"/>
      <c r="BN958" s="35" t="s">
        <v>125</v>
      </c>
      <c r="BO958" s="44"/>
      <c r="BP958" s="44"/>
      <c r="BQ958" s="44"/>
      <c r="BR958" s="44"/>
      <c r="BS958" s="44"/>
      <c r="BT958" s="44"/>
      <c r="BU958" s="50"/>
      <c r="BV958" s="50"/>
      <c r="BW958" s="50"/>
      <c r="BX958" s="50"/>
      <c r="BY958" s="50"/>
    </row>
    <row r="959" spans="61:72" ht="12.75">
      <c r="BI959" s="14"/>
      <c r="BJ959" s="35" t="s">
        <v>126</v>
      </c>
      <c r="BK959" s="14"/>
      <c r="BL959" s="14"/>
      <c r="BM959" s="14"/>
      <c r="BN959" s="35" t="s">
        <v>127</v>
      </c>
      <c r="BO959" s="14"/>
      <c r="BP959" s="14"/>
      <c r="BQ959" s="14"/>
      <c r="BR959" s="14"/>
      <c r="BS959" s="14"/>
      <c r="BT959" s="14"/>
    </row>
    <row r="960" spans="61:72" ht="12.75">
      <c r="BI960" s="14"/>
      <c r="BJ960" s="42" t="s">
        <v>123</v>
      </c>
      <c r="BK960" s="14"/>
      <c r="BL960" s="14"/>
      <c r="BM960" s="14"/>
      <c r="BN960" s="14"/>
      <c r="BO960" s="14"/>
      <c r="BP960" s="14"/>
      <c r="BQ960" s="14"/>
      <c r="BR960" s="14"/>
      <c r="BS960" s="14"/>
      <c r="BT960" s="14"/>
    </row>
    <row r="962" spans="63:75" ht="12.75">
      <c r="BK962" s="50"/>
      <c r="BL962" s="50"/>
      <c r="BN962" s="50"/>
      <c r="BO962" s="50"/>
      <c r="BP962" s="50"/>
      <c r="BQ962" s="50"/>
      <c r="BR962" s="50"/>
      <c r="BS962" s="50"/>
      <c r="BT962" s="50"/>
      <c r="BU962" s="50"/>
      <c r="BW962" s="5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5.625" style="51" customWidth="1"/>
    <col min="2" max="2" width="6.875" style="51" customWidth="1"/>
    <col min="3" max="5" width="9.25390625" style="51" customWidth="1"/>
    <col min="6" max="6" width="8.375" style="51" customWidth="1"/>
    <col min="7" max="8" width="9.25390625" style="51" customWidth="1"/>
    <col min="9" max="9" width="8.75390625" style="51" customWidth="1"/>
    <col min="10" max="11" width="7.50390625" style="51" customWidth="1"/>
    <col min="12" max="12" width="8.625" style="51" customWidth="1"/>
    <col min="13" max="14" width="9.25390625" style="51" customWidth="1"/>
    <col min="15" max="15" width="7.125" style="51" customWidth="1"/>
    <col min="16" max="17" width="9.25390625" style="51" customWidth="1"/>
    <col min="18" max="19" width="0" style="51" hidden="1" customWidth="1"/>
    <col min="20" max="16384" width="9.00390625" style="51" customWidth="1"/>
  </cols>
  <sheetData>
    <row r="1" spans="1:19" ht="15.75">
      <c r="A1" s="52" t="s">
        <v>128</v>
      </c>
      <c r="B1" s="53"/>
      <c r="C1" s="54"/>
      <c r="D1" s="54"/>
      <c r="E1" s="54" t="str">
        <f>UITGAVEN!F1</f>
        <v>Erik Hofland</v>
      </c>
      <c r="F1" s="55"/>
      <c r="G1" s="55"/>
      <c r="H1" s="55"/>
      <c r="I1" s="55"/>
      <c r="J1" s="56"/>
      <c r="K1" s="55"/>
      <c r="L1" s="57" t="s">
        <v>1</v>
      </c>
      <c r="M1" s="58"/>
      <c r="N1" s="58"/>
      <c r="O1" s="58"/>
      <c r="P1" s="58"/>
      <c r="Q1" s="58"/>
      <c r="R1" s="59" t="s">
        <v>129</v>
      </c>
      <c r="S1" s="58"/>
    </row>
    <row r="2" spans="2:19" ht="15">
      <c r="B2" s="58"/>
      <c r="D2" s="58"/>
      <c r="E2" s="58"/>
      <c r="F2" s="58"/>
      <c r="G2" s="58"/>
      <c r="H2" s="58"/>
      <c r="I2" s="58"/>
      <c r="J2" s="58"/>
      <c r="K2" s="58"/>
      <c r="L2" s="58"/>
      <c r="M2" s="58"/>
      <c r="N2" s="58"/>
      <c r="O2" s="58"/>
      <c r="P2" s="58"/>
      <c r="Q2" s="58"/>
      <c r="R2" s="58"/>
      <c r="S2" s="58"/>
    </row>
    <row r="3" spans="1:19" ht="18.75">
      <c r="A3" s="60" t="s">
        <v>3</v>
      </c>
      <c r="B3" s="58"/>
      <c r="D3" s="58"/>
      <c r="E3" s="58"/>
      <c r="F3" s="58"/>
      <c r="G3" s="58"/>
      <c r="H3" s="58"/>
      <c r="I3" s="58"/>
      <c r="J3" s="58"/>
      <c r="K3" s="58"/>
      <c r="L3" s="58"/>
      <c r="M3" s="58"/>
      <c r="N3" s="58"/>
      <c r="O3" s="58"/>
      <c r="P3" s="58"/>
      <c r="Q3" s="58"/>
      <c r="R3" s="58"/>
      <c r="S3" s="58"/>
    </row>
    <row r="4" spans="2:19" ht="15">
      <c r="B4" s="58"/>
      <c r="D4" s="58"/>
      <c r="E4" s="58"/>
      <c r="F4" s="58"/>
      <c r="G4" s="58"/>
      <c r="H4" s="58"/>
      <c r="I4" s="58"/>
      <c r="J4" s="58"/>
      <c r="K4" s="58"/>
      <c r="L4" s="58"/>
      <c r="M4" s="58"/>
      <c r="N4" s="58"/>
      <c r="O4" s="58"/>
      <c r="P4" s="58"/>
      <c r="Q4" s="58"/>
      <c r="R4" s="58"/>
      <c r="S4" s="58"/>
    </row>
    <row r="5" spans="1:19" ht="15.75">
      <c r="A5" s="61" t="s">
        <v>130</v>
      </c>
      <c r="B5" s="55"/>
      <c r="C5" s="62" t="s">
        <v>131</v>
      </c>
      <c r="D5" s="63" t="s">
        <v>131</v>
      </c>
      <c r="E5" s="63" t="s">
        <v>131</v>
      </c>
      <c r="F5" s="64" t="s">
        <v>132</v>
      </c>
      <c r="G5" s="63" t="s">
        <v>133</v>
      </c>
      <c r="H5" s="63" t="s">
        <v>131</v>
      </c>
      <c r="I5" s="63" t="s">
        <v>26</v>
      </c>
      <c r="J5" s="63" t="s">
        <v>26</v>
      </c>
      <c r="K5" s="64" t="s">
        <v>134</v>
      </c>
      <c r="L5" s="63" t="s">
        <v>26</v>
      </c>
      <c r="M5" s="65" t="s">
        <v>135</v>
      </c>
      <c r="N5" s="66"/>
      <c r="O5" s="65" t="s">
        <v>135</v>
      </c>
      <c r="P5" s="63" t="s">
        <v>136</v>
      </c>
      <c r="Q5" s="58"/>
      <c r="R5" s="67" t="s">
        <v>137</v>
      </c>
      <c r="S5" s="68" t="s">
        <v>138</v>
      </c>
    </row>
    <row r="6" spans="2:19" ht="15.75">
      <c r="B6" s="55"/>
      <c r="C6" s="69">
        <v>0.19</v>
      </c>
      <c r="D6" s="70">
        <v>0.06</v>
      </c>
      <c r="E6" s="63" t="s">
        <v>139</v>
      </c>
      <c r="F6" s="64" t="s">
        <v>140</v>
      </c>
      <c r="G6" s="63" t="s">
        <v>141</v>
      </c>
      <c r="H6" s="63" t="s">
        <v>142</v>
      </c>
      <c r="I6" s="70">
        <f>C6</f>
        <v>0.19</v>
      </c>
      <c r="J6" s="69">
        <f>D6</f>
        <v>0.06</v>
      </c>
      <c r="K6" s="69">
        <v>0.12</v>
      </c>
      <c r="L6" s="63" t="s">
        <v>143</v>
      </c>
      <c r="M6" s="63" t="s">
        <v>144</v>
      </c>
      <c r="N6" s="63" t="s">
        <v>145</v>
      </c>
      <c r="O6" s="71" t="s">
        <v>146</v>
      </c>
      <c r="P6" s="64" t="s">
        <v>147</v>
      </c>
      <c r="Q6" s="58"/>
      <c r="R6" s="68" t="s">
        <v>129</v>
      </c>
      <c r="S6" s="68" t="s">
        <v>129</v>
      </c>
    </row>
    <row r="7" spans="2:19" ht="15">
      <c r="B7" s="58"/>
      <c r="C7" s="72"/>
      <c r="D7" s="73"/>
      <c r="E7" s="73"/>
      <c r="F7" s="73"/>
      <c r="G7" s="73"/>
      <c r="H7" s="73"/>
      <c r="I7" s="73"/>
      <c r="J7" s="73"/>
      <c r="K7" s="73"/>
      <c r="L7" s="73"/>
      <c r="M7" s="73"/>
      <c r="N7" s="73"/>
      <c r="O7" s="73"/>
      <c r="P7" s="74"/>
      <c r="Q7" s="58"/>
      <c r="R7" s="58"/>
      <c r="S7" s="58"/>
    </row>
    <row r="8" spans="1:19" ht="15">
      <c r="A8" s="51">
        <v>1</v>
      </c>
      <c r="B8" s="58"/>
      <c r="C8" s="75">
        <v>0</v>
      </c>
      <c r="D8" s="75">
        <v>0</v>
      </c>
      <c r="E8" s="75">
        <v>0</v>
      </c>
      <c r="F8" s="75">
        <v>0</v>
      </c>
      <c r="G8" s="72"/>
      <c r="H8" s="72">
        <f>SUM(C8:G8)</f>
        <v>0</v>
      </c>
      <c r="I8" s="75">
        <v>0</v>
      </c>
      <c r="J8" s="75">
        <v>0</v>
      </c>
      <c r="K8" s="72"/>
      <c r="L8" s="72">
        <f>SUM(I8:K8)</f>
        <v>0</v>
      </c>
      <c r="M8" s="75">
        <v>0</v>
      </c>
      <c r="N8" s="72">
        <f>L8+M8</f>
        <v>0</v>
      </c>
      <c r="O8" s="75">
        <v>0</v>
      </c>
      <c r="P8" s="72">
        <f>SUM(N8:O8)</f>
        <v>0</v>
      </c>
      <c r="Q8" s="74"/>
      <c r="R8" s="51">
        <f>C8*0.19</f>
        <v>0</v>
      </c>
      <c r="S8" s="51">
        <f>D8*0.06</f>
        <v>0</v>
      </c>
    </row>
    <row r="9" spans="1:19" ht="15">
      <c r="A9" s="51">
        <v>2</v>
      </c>
      <c r="B9" s="58"/>
      <c r="C9" s="75">
        <v>0</v>
      </c>
      <c r="D9" s="75">
        <v>0</v>
      </c>
      <c r="E9" s="75">
        <v>0</v>
      </c>
      <c r="F9" s="75">
        <v>0</v>
      </c>
      <c r="G9" s="72"/>
      <c r="H9" s="72">
        <f>SUM(C9:G9)</f>
        <v>0</v>
      </c>
      <c r="I9" s="75">
        <v>0</v>
      </c>
      <c r="J9" s="75">
        <v>0</v>
      </c>
      <c r="K9" s="72"/>
      <c r="L9" s="72">
        <f>SUM(I9:K9)</f>
        <v>0</v>
      </c>
      <c r="M9" s="75">
        <v>0</v>
      </c>
      <c r="N9" s="72">
        <f>L9+M9</f>
        <v>0</v>
      </c>
      <c r="O9" s="75">
        <v>0</v>
      </c>
      <c r="P9" s="72">
        <f>SUM(N9:O9)</f>
        <v>0</v>
      </c>
      <c r="Q9" s="58"/>
      <c r="R9" s="51">
        <f>C9*0.19</f>
        <v>0</v>
      </c>
      <c r="S9" s="51">
        <f>D9*0.06</f>
        <v>0</v>
      </c>
    </row>
    <row r="10" spans="1:19" ht="15">
      <c r="A10" s="51">
        <v>3</v>
      </c>
      <c r="B10" s="58"/>
      <c r="C10" s="75">
        <v>0</v>
      </c>
      <c r="D10" s="75">
        <v>0</v>
      </c>
      <c r="E10" s="75">
        <v>0</v>
      </c>
      <c r="F10" s="75">
        <v>0</v>
      </c>
      <c r="G10" s="72"/>
      <c r="H10" s="72">
        <f>SUM(C10:G10)</f>
        <v>0</v>
      </c>
      <c r="I10" s="75">
        <v>0</v>
      </c>
      <c r="J10" s="75">
        <v>0</v>
      </c>
      <c r="K10" s="72"/>
      <c r="L10" s="72">
        <f>SUM(I10:K10)</f>
        <v>0</v>
      </c>
      <c r="M10" s="75">
        <v>0</v>
      </c>
      <c r="N10" s="72">
        <f>L10+M10</f>
        <v>0</v>
      </c>
      <c r="O10" s="75">
        <v>0</v>
      </c>
      <c r="P10" s="72">
        <f>SUM(N10:O10)</f>
        <v>0</v>
      </c>
      <c r="Q10" s="74"/>
      <c r="R10" s="51">
        <f>C10*0.19</f>
        <v>0</v>
      </c>
      <c r="S10" s="51">
        <f>D10*0.06</f>
        <v>0</v>
      </c>
    </row>
    <row r="11" spans="1:19" ht="15">
      <c r="A11" s="51">
        <v>4</v>
      </c>
      <c r="B11" s="58"/>
      <c r="C11" s="75">
        <v>0</v>
      </c>
      <c r="D11" s="75">
        <v>0</v>
      </c>
      <c r="E11" s="75">
        <v>0</v>
      </c>
      <c r="F11" s="75">
        <v>0</v>
      </c>
      <c r="G11" s="75">
        <v>0</v>
      </c>
      <c r="H11" s="72">
        <f>SUM(C11:G11)</f>
        <v>0</v>
      </c>
      <c r="I11" s="75">
        <v>0</v>
      </c>
      <c r="J11" s="75">
        <v>0</v>
      </c>
      <c r="K11" s="75">
        <v>0</v>
      </c>
      <c r="L11" s="72">
        <f>SUM(I11:K11)</f>
        <v>0</v>
      </c>
      <c r="M11" s="75">
        <v>0</v>
      </c>
      <c r="N11" s="72">
        <f>L11+M11</f>
        <v>0</v>
      </c>
      <c r="O11" s="75">
        <v>0</v>
      </c>
      <c r="P11" s="72">
        <f>SUM(N11:O11)</f>
        <v>0</v>
      </c>
      <c r="Q11" s="58"/>
      <c r="R11" s="51">
        <f>C11*0.19</f>
        <v>0</v>
      </c>
      <c r="S11" s="51">
        <f>D11*0.06</f>
        <v>0</v>
      </c>
    </row>
    <row r="12" spans="2:19" ht="15">
      <c r="B12" s="74"/>
      <c r="Q12" s="74"/>
      <c r="R12" s="76" t="s">
        <v>148</v>
      </c>
      <c r="S12" s="76" t="s">
        <v>148</v>
      </c>
    </row>
    <row r="13" spans="2:19" ht="15">
      <c r="B13" s="58"/>
      <c r="C13" s="72">
        <f>SUM(C8:C11)</f>
        <v>0</v>
      </c>
      <c r="D13" s="72">
        <f>SUM(D8:D11)</f>
        <v>0</v>
      </c>
      <c r="E13" s="72">
        <f>SUM(E8:E11)</f>
        <v>0</v>
      </c>
      <c r="F13" s="72">
        <f>SUM(F8:F11)</f>
        <v>0</v>
      </c>
      <c r="G13" s="72">
        <f>SUM(G8:G11)</f>
        <v>0</v>
      </c>
      <c r="H13" s="72">
        <f>SUM(H8:H11)</f>
        <v>0</v>
      </c>
      <c r="I13" s="72">
        <f>SUM(I8:I11)</f>
        <v>0</v>
      </c>
      <c r="J13" s="72">
        <f>SUM(J8:J11)</f>
        <v>0</v>
      </c>
      <c r="K13" s="72">
        <f>SUM(K8:K11)</f>
        <v>0</v>
      </c>
      <c r="L13" s="72">
        <f>SUM(L8:L11)</f>
        <v>0</v>
      </c>
      <c r="M13" s="72">
        <f>SUM(M8:M11)</f>
        <v>0</v>
      </c>
      <c r="N13" s="72">
        <f>SUM(N8:N11)</f>
        <v>0</v>
      </c>
      <c r="O13" s="72">
        <f>SUM(O8:O11)</f>
        <v>0</v>
      </c>
      <c r="P13" s="72">
        <f>SUM(P8:P11)</f>
        <v>0</v>
      </c>
      <c r="Q13" s="58"/>
      <c r="R13" s="51">
        <f>SUM(R8:R11)</f>
        <v>0</v>
      </c>
      <c r="S13" s="51">
        <f>SUM(S8:S11)</f>
        <v>0</v>
      </c>
    </row>
    <row r="14" spans="2:17" ht="15">
      <c r="B14" s="58"/>
      <c r="C14" s="73"/>
      <c r="D14" s="77" t="s">
        <v>149</v>
      </c>
      <c r="E14" s="73"/>
      <c r="F14" s="73"/>
      <c r="G14" s="72"/>
      <c r="H14" s="72"/>
      <c r="I14" s="72">
        <f>R13</f>
        <v>0</v>
      </c>
      <c r="J14" s="72">
        <f>S13</f>
        <v>0</v>
      </c>
      <c r="K14" s="72"/>
      <c r="L14" s="72"/>
      <c r="M14" s="72"/>
      <c r="N14" s="72"/>
      <c r="O14" s="72"/>
      <c r="P14" s="72"/>
      <c r="Q14" s="58"/>
    </row>
    <row r="15" spans="1:17" ht="15.75">
      <c r="A15" s="61" t="s">
        <v>150</v>
      </c>
      <c r="B15" s="58"/>
      <c r="C15" s="75"/>
      <c r="D15" s="75"/>
      <c r="E15" s="75"/>
      <c r="F15" s="73"/>
      <c r="G15" s="72"/>
      <c r="H15" s="72"/>
      <c r="I15" s="72"/>
      <c r="J15" s="72"/>
      <c r="K15" s="72"/>
      <c r="L15" s="72"/>
      <c r="M15" s="75"/>
      <c r="N15" s="72"/>
      <c r="O15" s="72"/>
      <c r="P15" s="72"/>
      <c r="Q15" s="58"/>
    </row>
    <row r="16" spans="1:17" ht="15.75">
      <c r="A16" s="52" t="s">
        <v>151</v>
      </c>
      <c r="B16" s="58"/>
      <c r="C16" s="72">
        <f>+INKOMSTEN!G121</f>
        <v>0</v>
      </c>
      <c r="D16" s="72">
        <f>+INKOMSTEN!G122</f>
        <v>0</v>
      </c>
      <c r="E16" s="72">
        <f>+INKOMSTEN!G123</f>
        <v>0</v>
      </c>
      <c r="F16" s="72">
        <v>0</v>
      </c>
      <c r="G16" s="75">
        <v>0</v>
      </c>
      <c r="H16" s="72">
        <f>SUM(C16:G16)</f>
        <v>0</v>
      </c>
      <c r="I16" s="72">
        <f>+INKOMSTEN!I121</f>
        <v>0</v>
      </c>
      <c r="J16" s="72">
        <f>+INKOMSTEN!I122</f>
        <v>0</v>
      </c>
      <c r="K16" s="72">
        <f>G16*K6</f>
        <v>0</v>
      </c>
      <c r="L16" s="72">
        <f>SUM(I16:K16)</f>
        <v>0</v>
      </c>
      <c r="M16" s="72">
        <f>-UITGAVEN!F408</f>
        <v>-581.9464462809918</v>
      </c>
      <c r="N16" s="72">
        <f>L16+M16</f>
        <v>-581.9464462809918</v>
      </c>
      <c r="O16" s="78" t="s">
        <v>152</v>
      </c>
      <c r="P16" s="78" t="s">
        <v>152</v>
      </c>
      <c r="Q16" s="74"/>
    </row>
    <row r="17" spans="1:18" ht="15">
      <c r="A17" s="79" t="s">
        <v>153</v>
      </c>
      <c r="B17" s="58"/>
      <c r="C17" s="75">
        <v>0</v>
      </c>
      <c r="D17" s="75">
        <v>0</v>
      </c>
      <c r="E17" s="75">
        <v>0</v>
      </c>
      <c r="F17" s="75">
        <v>0</v>
      </c>
      <c r="G17" s="72"/>
      <c r="H17" s="72">
        <f>SUM(C17:G17)</f>
        <v>0</v>
      </c>
      <c r="I17" s="72">
        <f>C17*0.175</f>
        <v>0</v>
      </c>
      <c r="J17" s="72">
        <f>D17*0.06</f>
        <v>0</v>
      </c>
      <c r="K17" s="72"/>
      <c r="L17" s="72">
        <f>SUM(I17:K17)</f>
        <v>0</v>
      </c>
      <c r="M17" s="75">
        <v>0</v>
      </c>
      <c r="N17" s="72">
        <f>L17+M17</f>
        <v>0</v>
      </c>
      <c r="O17" s="78" t="s">
        <v>152</v>
      </c>
      <c r="P17" s="78" t="s">
        <v>152</v>
      </c>
      <c r="Q17" s="74"/>
      <c r="R17" s="80"/>
    </row>
    <row r="18" spans="1:18" ht="15">
      <c r="A18" s="79" t="s">
        <v>153</v>
      </c>
      <c r="B18" s="58"/>
      <c r="C18" s="75">
        <v>0</v>
      </c>
      <c r="D18" s="75">
        <v>0</v>
      </c>
      <c r="E18" s="75">
        <v>0</v>
      </c>
      <c r="F18" s="75">
        <v>0</v>
      </c>
      <c r="G18" s="72"/>
      <c r="H18" s="72">
        <f>SUM(C18:G18)</f>
        <v>0</v>
      </c>
      <c r="I18" s="72">
        <f>C18*0.175</f>
        <v>0</v>
      </c>
      <c r="J18" s="72">
        <f>D18*0.06</f>
        <v>0</v>
      </c>
      <c r="K18" s="72"/>
      <c r="L18" s="72">
        <f>SUM(I18:K18)</f>
        <v>0</v>
      </c>
      <c r="M18" s="75">
        <v>0</v>
      </c>
      <c r="N18" s="72">
        <f>L18+M18</f>
        <v>0</v>
      </c>
      <c r="O18" s="78" t="s">
        <v>152</v>
      </c>
      <c r="P18" s="78" t="s">
        <v>152</v>
      </c>
      <c r="Q18" s="74"/>
      <c r="R18" s="80"/>
    </row>
    <row r="19" spans="2:19" ht="15">
      <c r="B19" s="58"/>
      <c r="Q19" s="74"/>
      <c r="R19" s="74"/>
      <c r="S19" s="58"/>
    </row>
    <row r="20" spans="2:19" ht="15">
      <c r="B20" s="55"/>
      <c r="C20" s="72">
        <f>SUM(C15:C19)</f>
        <v>0</v>
      </c>
      <c r="D20" s="72">
        <f>SUM(D15:D19)</f>
        <v>0</v>
      </c>
      <c r="E20" s="72">
        <f>SUM(E15:E19)</f>
        <v>0</v>
      </c>
      <c r="F20" s="72">
        <f>SUM(F15:F19)</f>
        <v>0</v>
      </c>
      <c r="G20" s="72">
        <f>SUM(G15:G19)</f>
        <v>0</v>
      </c>
      <c r="H20" s="72">
        <f>SUM(H15:H19)</f>
        <v>0</v>
      </c>
      <c r="I20" s="72">
        <f>SUM(I15:I19)</f>
        <v>0</v>
      </c>
      <c r="J20" s="72">
        <f>SUM(J15:J19)</f>
        <v>0</v>
      </c>
      <c r="K20" s="72">
        <f>SUM(K15:K19)</f>
        <v>0</v>
      </c>
      <c r="L20" s="72">
        <f>SUM(L15:L19)</f>
        <v>0</v>
      </c>
      <c r="M20" s="72">
        <f>SUM(M15:M19)</f>
        <v>-581.9464462809918</v>
      </c>
      <c r="N20" s="72">
        <f>TRUNC(SUM(N15:N19))</f>
        <v>-581</v>
      </c>
      <c r="O20" s="72">
        <f>IF(OR(OR(N20=0,N20&lt;0),N20&gt;(4150/2.20371)),0,IF(AND(N20&gt;0,N20&lt;(2965/2.20371)),N20*-1,IF(AND(N20&gt;(2964/2.20371),N20&lt;(4150/2.20371)),(N20-(4150/2.20371))*2.5,0)))</f>
        <v>0</v>
      </c>
      <c r="P20" s="72">
        <f>N20+O20</f>
        <v>-581</v>
      </c>
      <c r="Q20" s="74"/>
      <c r="R20" s="74"/>
      <c r="S20" s="58"/>
    </row>
    <row r="21" spans="2:19" ht="15">
      <c r="B21" s="55"/>
      <c r="Q21" s="74"/>
      <c r="R21" s="74"/>
      <c r="S21" s="58"/>
    </row>
    <row r="22" spans="1:19" ht="15.75">
      <c r="A22" s="81" t="s">
        <v>88</v>
      </c>
      <c r="B22" s="55"/>
      <c r="C22" s="82">
        <f>-C13+C20</f>
        <v>0</v>
      </c>
      <c r="D22" s="82">
        <f>-D13+D20</f>
        <v>0</v>
      </c>
      <c r="E22" s="82">
        <f>-E13+E20</f>
        <v>0</v>
      </c>
      <c r="F22" s="82">
        <f>-F13+F20</f>
        <v>0</v>
      </c>
      <c r="G22" s="82">
        <f>-G13+G20</f>
        <v>0</v>
      </c>
      <c r="H22" s="82">
        <f>-H13+H20</f>
        <v>0</v>
      </c>
      <c r="I22" s="82">
        <f>-I13+I20</f>
        <v>0</v>
      </c>
      <c r="J22" s="82">
        <f>-J13+J20</f>
        <v>0</v>
      </c>
      <c r="K22" s="82">
        <f>-K13+K20</f>
        <v>0</v>
      </c>
      <c r="L22" s="82">
        <f>-L13+L20</f>
        <v>0</v>
      </c>
      <c r="M22" s="82">
        <f>-M13+M20</f>
        <v>-581.9464462809918</v>
      </c>
      <c r="N22" s="82">
        <f>-N13+N20</f>
        <v>-581</v>
      </c>
      <c r="O22" s="82">
        <f>-O13+O20</f>
        <v>0</v>
      </c>
      <c r="P22" s="82">
        <f>-P13+P20</f>
        <v>-581</v>
      </c>
      <c r="Q22" s="74"/>
      <c r="R22" s="74"/>
      <c r="S22" s="58"/>
    </row>
    <row r="23" spans="3:19" ht="15">
      <c r="C23" s="83"/>
      <c r="D23" s="83"/>
      <c r="E23" s="83"/>
      <c r="F23" s="83"/>
      <c r="G23" s="83"/>
      <c r="H23" s="83"/>
      <c r="I23" s="83"/>
      <c r="J23" s="83"/>
      <c r="K23" s="83"/>
      <c r="L23" s="83"/>
      <c r="M23" s="83"/>
      <c r="N23" s="83"/>
      <c r="O23" s="83"/>
      <c r="P23" s="84"/>
      <c r="Q23" s="74"/>
      <c r="R23" s="74"/>
      <c r="S23" s="58"/>
    </row>
    <row r="24" spans="1:19" ht="15.75">
      <c r="A24" s="85" t="s">
        <v>154</v>
      </c>
      <c r="C24" s="83"/>
      <c r="D24" s="83"/>
      <c r="E24" s="83"/>
      <c r="F24" s="86" t="s">
        <v>155</v>
      </c>
      <c r="G24" s="87"/>
      <c r="H24" s="88" t="s">
        <v>9</v>
      </c>
      <c r="I24" s="83"/>
      <c r="J24" s="83"/>
      <c r="K24" s="83"/>
      <c r="L24" s="83"/>
      <c r="M24" s="83"/>
      <c r="N24" s="83"/>
      <c r="O24" s="83"/>
      <c r="P24" s="84"/>
      <c r="Q24" s="74"/>
      <c r="R24" s="74"/>
      <c r="S24" s="58"/>
    </row>
    <row r="25" spans="3:19" ht="15">
      <c r="C25" s="83"/>
      <c r="D25" s="83"/>
      <c r="E25" s="83"/>
      <c r="F25" s="83"/>
      <c r="G25" s="83"/>
      <c r="H25" s="83"/>
      <c r="I25" s="83"/>
      <c r="J25" s="83"/>
      <c r="K25" s="83"/>
      <c r="L25" s="89"/>
      <c r="M25" s="89"/>
      <c r="N25" s="83"/>
      <c r="O25" s="83"/>
      <c r="P25" s="84"/>
      <c r="Q25" s="74"/>
      <c r="R25" s="74"/>
      <c r="S25" s="58"/>
    </row>
    <row r="26" spans="1:19" ht="15">
      <c r="A26" s="90" t="s">
        <v>156</v>
      </c>
      <c r="C26" s="83"/>
      <c r="D26" s="83"/>
      <c r="E26" s="83"/>
      <c r="F26" s="82">
        <f>TRUNC(C20)</f>
        <v>0</v>
      </c>
      <c r="G26" s="83"/>
      <c r="H26" s="82">
        <f>TRUNC(I20)</f>
        <v>0</v>
      </c>
      <c r="I26" s="83"/>
      <c r="J26" s="83"/>
      <c r="K26" s="83"/>
      <c r="L26" s="83"/>
      <c r="M26" s="83"/>
      <c r="N26" s="83"/>
      <c r="O26" s="83"/>
      <c r="P26" s="84"/>
      <c r="Q26" s="74"/>
      <c r="R26" s="74"/>
      <c r="S26" s="58"/>
    </row>
    <row r="27" spans="1:19" ht="15">
      <c r="A27" s="90" t="s">
        <v>157</v>
      </c>
      <c r="C27" s="83"/>
      <c r="D27" s="83"/>
      <c r="E27" s="83"/>
      <c r="F27" s="82">
        <f>TRUNC(D20)</f>
        <v>0</v>
      </c>
      <c r="G27" s="83"/>
      <c r="H27" s="82">
        <f>TRUNC(J20)</f>
        <v>0</v>
      </c>
      <c r="I27" s="83"/>
      <c r="J27" s="83"/>
      <c r="K27" s="83"/>
      <c r="L27" s="83"/>
      <c r="M27" s="83"/>
      <c r="N27" s="83"/>
      <c r="O27" s="83"/>
      <c r="P27" s="84"/>
      <c r="Q27" s="74"/>
      <c r="R27" s="74"/>
      <c r="S27" s="58"/>
    </row>
    <row r="28" spans="1:19" ht="15">
      <c r="A28" s="90" t="s">
        <v>158</v>
      </c>
      <c r="C28" s="83"/>
      <c r="D28" s="83"/>
      <c r="E28" s="83"/>
      <c r="F28" s="82">
        <f>TRUNC(E20)</f>
        <v>0</v>
      </c>
      <c r="G28" s="83"/>
      <c r="H28" s="83"/>
      <c r="I28" s="83"/>
      <c r="J28" s="83"/>
      <c r="K28" s="83"/>
      <c r="L28" s="83"/>
      <c r="M28" s="83"/>
      <c r="N28" s="83"/>
      <c r="O28" s="83"/>
      <c r="P28" s="84"/>
      <c r="Q28" s="74"/>
      <c r="R28" s="74"/>
      <c r="S28" s="58"/>
    </row>
    <row r="29" spans="1:19" ht="12.75">
      <c r="A29" s="91" t="s">
        <v>159</v>
      </c>
      <c r="B29" s="58"/>
      <c r="C29" s="83"/>
      <c r="D29" s="83"/>
      <c r="E29" s="83"/>
      <c r="F29" s="82">
        <v>0</v>
      </c>
      <c r="G29" s="83"/>
      <c r="H29" s="92">
        <v>0</v>
      </c>
      <c r="I29" s="93" t="s">
        <v>160</v>
      </c>
      <c r="J29" s="83"/>
      <c r="K29" s="83"/>
      <c r="L29" s="83"/>
      <c r="M29" s="83"/>
      <c r="N29" s="83"/>
      <c r="O29" s="83"/>
      <c r="P29" s="84"/>
      <c r="Q29" s="74"/>
      <c r="R29" s="74"/>
      <c r="S29" s="58"/>
    </row>
    <row r="30" spans="1:19" ht="12.75">
      <c r="A30" s="90" t="s">
        <v>161</v>
      </c>
      <c r="C30" s="83"/>
      <c r="D30" s="83"/>
      <c r="E30" s="83"/>
      <c r="F30" s="82">
        <f>TRUNC(G20)</f>
        <v>0</v>
      </c>
      <c r="G30" s="83"/>
      <c r="H30" s="82">
        <f>TRUNC(K20)</f>
        <v>0</v>
      </c>
      <c r="I30" s="83"/>
      <c r="J30" s="83"/>
      <c r="K30" s="83"/>
      <c r="L30" s="83"/>
      <c r="M30" s="83"/>
      <c r="N30" s="83"/>
      <c r="O30" s="83"/>
      <c r="P30" s="84"/>
      <c r="Q30" s="74"/>
      <c r="R30" s="58"/>
      <c r="S30" s="58"/>
    </row>
    <row r="31" spans="1:19" ht="12.75">
      <c r="A31" s="94"/>
      <c r="B31" s="94"/>
      <c r="C31" s="95"/>
      <c r="D31" s="95"/>
      <c r="E31" s="95"/>
      <c r="F31" s="95"/>
      <c r="G31" s="95"/>
      <c r="H31" s="94"/>
      <c r="I31" s="83"/>
      <c r="J31" s="83"/>
      <c r="K31" s="83"/>
      <c r="L31" s="73"/>
      <c r="M31" s="83"/>
      <c r="N31" s="83"/>
      <c r="O31" s="83"/>
      <c r="P31" s="84"/>
      <c r="Q31" s="58"/>
      <c r="R31" s="58"/>
      <c r="S31" s="58"/>
    </row>
    <row r="32" spans="1:19" ht="12.75">
      <c r="A32" s="90" t="s">
        <v>162</v>
      </c>
      <c r="C32" s="83"/>
      <c r="D32" s="83"/>
      <c r="E32" s="83"/>
      <c r="F32" s="83"/>
      <c r="G32" s="83"/>
      <c r="H32" s="82">
        <f>TRUNC(SUM(H26:H31))</f>
        <v>0</v>
      </c>
      <c r="I32" s="83"/>
      <c r="J32" s="83"/>
      <c r="K32" s="83"/>
      <c r="L32" s="83"/>
      <c r="M32" s="83"/>
      <c r="N32" s="83"/>
      <c r="O32" s="83"/>
      <c r="P32" s="84"/>
      <c r="Q32" s="58"/>
      <c r="R32" s="58"/>
      <c r="S32" s="58"/>
    </row>
    <row r="33" spans="1:19" ht="12.75">
      <c r="A33" s="90" t="s">
        <v>163</v>
      </c>
      <c r="C33" s="83"/>
      <c r="D33" s="83"/>
      <c r="E33" s="83"/>
      <c r="F33" s="82">
        <f>IF(M20=0,0,ROUND(M20-0.499999,0))</f>
        <v>-582</v>
      </c>
      <c r="G33" s="83"/>
      <c r="H33" s="83"/>
      <c r="I33" s="83"/>
      <c r="J33" s="82"/>
      <c r="K33" s="83"/>
      <c r="L33" s="83"/>
      <c r="M33" s="83"/>
      <c r="N33" s="83"/>
      <c r="O33" s="83"/>
      <c r="P33" s="84"/>
      <c r="Q33" s="58"/>
      <c r="R33" s="58"/>
      <c r="S33" s="58"/>
    </row>
    <row r="34" spans="1:19" ht="12.75">
      <c r="A34" s="90" t="s">
        <v>164</v>
      </c>
      <c r="B34" s="58"/>
      <c r="C34" s="83"/>
      <c r="D34" s="83"/>
      <c r="E34" s="83"/>
      <c r="F34" s="82">
        <f>-H29</f>
        <v>0</v>
      </c>
      <c r="G34" s="83"/>
      <c r="H34" s="83"/>
      <c r="I34" s="83"/>
      <c r="J34" s="83"/>
      <c r="K34" s="83"/>
      <c r="L34" s="83"/>
      <c r="M34" s="83"/>
      <c r="N34" s="83"/>
      <c r="O34" s="83"/>
      <c r="P34" s="84"/>
      <c r="Q34" s="58"/>
      <c r="R34" s="58"/>
      <c r="S34" s="58"/>
    </row>
    <row r="35" spans="1:19" ht="12.75">
      <c r="A35" s="91"/>
      <c r="B35" s="58"/>
      <c r="C35" s="83"/>
      <c r="D35" s="83"/>
      <c r="E35" s="83"/>
      <c r="G35" s="83"/>
      <c r="H35" s="83"/>
      <c r="I35" s="83"/>
      <c r="J35" s="83"/>
      <c r="K35" s="83"/>
      <c r="L35" s="83"/>
      <c r="M35" s="83"/>
      <c r="N35" s="83"/>
      <c r="O35" s="83"/>
      <c r="P35" s="84"/>
      <c r="Q35" s="58"/>
      <c r="R35" s="58"/>
      <c r="S35" s="58"/>
    </row>
    <row r="36" spans="1:19" ht="12.75">
      <c r="A36" s="91"/>
      <c r="B36" s="58"/>
      <c r="C36" s="83"/>
      <c r="D36" s="83"/>
      <c r="E36" s="83"/>
      <c r="F36" s="83"/>
      <c r="G36" s="83"/>
      <c r="H36" s="82">
        <f>SUM(F33:F35)</f>
        <v>-582</v>
      </c>
      <c r="I36" s="83"/>
      <c r="J36" s="83"/>
      <c r="K36" s="83"/>
      <c r="L36" s="83"/>
      <c r="M36" s="83"/>
      <c r="N36" s="83"/>
      <c r="O36" s="83"/>
      <c r="P36" s="84"/>
      <c r="Q36" s="58"/>
      <c r="R36" s="58"/>
      <c r="S36" s="58"/>
    </row>
    <row r="37" spans="1:19" ht="12.75">
      <c r="A37" s="94"/>
      <c r="C37" s="83"/>
      <c r="D37" s="83"/>
      <c r="E37" s="83"/>
      <c r="F37" s="83"/>
      <c r="G37" s="83"/>
      <c r="I37" s="83"/>
      <c r="J37" s="83"/>
      <c r="K37" s="83"/>
      <c r="L37" s="83"/>
      <c r="M37" s="83"/>
      <c r="N37" s="83"/>
      <c r="O37" s="83"/>
      <c r="P37" s="84"/>
      <c r="Q37" s="58"/>
      <c r="R37" s="58"/>
      <c r="S37" s="58"/>
    </row>
    <row r="38" spans="1:19" ht="12.75">
      <c r="A38" s="90" t="s">
        <v>165</v>
      </c>
      <c r="C38" s="83"/>
      <c r="D38" s="83"/>
      <c r="E38" s="83"/>
      <c r="F38" s="83"/>
      <c r="G38" s="83"/>
      <c r="H38" s="82">
        <f>SUM(H32:H37)</f>
        <v>-582</v>
      </c>
      <c r="I38" s="82"/>
      <c r="J38" s="83"/>
      <c r="K38" s="83"/>
      <c r="L38" s="83"/>
      <c r="M38" s="83"/>
      <c r="N38" s="83"/>
      <c r="O38" s="83"/>
      <c r="P38" s="84"/>
      <c r="Q38" s="58"/>
      <c r="R38" s="58"/>
      <c r="S38" s="58"/>
    </row>
    <row r="39" spans="1:19" ht="12.75">
      <c r="A39" s="90" t="s">
        <v>166</v>
      </c>
      <c r="C39" s="83"/>
      <c r="D39" s="83"/>
      <c r="E39" s="83"/>
      <c r="F39" s="83"/>
      <c r="G39" s="83"/>
      <c r="H39" s="82">
        <f>ROUND((IF(OR(OR(H38=0,H38&lt;0),H38&gt;(4150/2.20371)),0,IF(AND(H38&gt;0,H38&lt;(2966/2.20371)),H38*-1,IF(AND(H38&gt;(2964/2.20371),H38&lt;(4150/2.20371)),(H38-(4150/2.20371))*2.5,0)))-0.4999),0)</f>
        <v>0</v>
      </c>
      <c r="I39" s="96" t="str">
        <f>IF(H39=0,"geen KO","NB alleen bij eenmanszaak, maatschap of VOF !!!")</f>
        <v>geen KO</v>
      </c>
      <c r="J39" s="83"/>
      <c r="K39" s="83"/>
      <c r="L39" s="83"/>
      <c r="M39" s="83"/>
      <c r="N39" s="83"/>
      <c r="O39" s="83"/>
      <c r="P39" s="84"/>
      <c r="Q39" s="58"/>
      <c r="R39" s="58"/>
      <c r="S39" s="58"/>
    </row>
    <row r="40" spans="1:19" ht="12.75">
      <c r="A40" s="94"/>
      <c r="C40" s="83"/>
      <c r="D40" s="83"/>
      <c r="E40" s="83"/>
      <c r="F40" s="83"/>
      <c r="G40" s="83"/>
      <c r="I40" s="83"/>
      <c r="J40" s="83"/>
      <c r="K40" s="83"/>
      <c r="L40" s="83"/>
      <c r="M40" s="83"/>
      <c r="N40" s="83"/>
      <c r="O40" s="83"/>
      <c r="P40" s="84"/>
      <c r="Q40" s="58"/>
      <c r="R40" s="58"/>
      <c r="S40" s="58"/>
    </row>
    <row r="41" spans="1:19" ht="12.75">
      <c r="A41" s="90" t="s">
        <v>167</v>
      </c>
      <c r="C41" s="83"/>
      <c r="D41" s="83"/>
      <c r="E41" s="83"/>
      <c r="F41" s="83"/>
      <c r="G41" s="83"/>
      <c r="H41" s="82">
        <f>SUM(H38:H40)</f>
        <v>-582</v>
      </c>
      <c r="I41" s="83"/>
      <c r="J41" s="83"/>
      <c r="K41" s="83"/>
      <c r="L41" s="83"/>
      <c r="M41" s="83"/>
      <c r="N41" s="83"/>
      <c r="O41" s="83"/>
      <c r="P41" s="84"/>
      <c r="Q41" s="58"/>
      <c r="R41" s="58"/>
      <c r="S41" s="58"/>
    </row>
    <row r="42" spans="1:19" ht="12.75">
      <c r="A42" s="90" t="s">
        <v>168</v>
      </c>
      <c r="C42" s="83"/>
      <c r="D42" s="83"/>
      <c r="E42" s="83"/>
      <c r="F42" s="83"/>
      <c r="G42" s="83"/>
      <c r="H42" s="82"/>
      <c r="I42" s="83"/>
      <c r="J42" s="83"/>
      <c r="K42" s="83"/>
      <c r="L42" s="83"/>
      <c r="M42" s="83"/>
      <c r="N42" s="83"/>
      <c r="O42" s="83"/>
      <c r="P42" s="84"/>
      <c r="Q42" s="58"/>
      <c r="R42" s="58"/>
      <c r="S42" s="58"/>
    </row>
    <row r="43" spans="1:19" ht="12.75">
      <c r="A43" s="94">
        <v>1</v>
      </c>
      <c r="C43" s="83"/>
      <c r="D43" s="83"/>
      <c r="E43" s="83"/>
      <c r="F43" s="82">
        <f>P8</f>
        <v>0</v>
      </c>
      <c r="G43" s="83"/>
      <c r="H43" s="82"/>
      <c r="I43" s="83"/>
      <c r="J43" s="83"/>
      <c r="K43" s="83"/>
      <c r="L43" s="83"/>
      <c r="M43" s="83"/>
      <c r="N43" s="83"/>
      <c r="O43" s="83"/>
      <c r="P43" s="84"/>
      <c r="Q43" s="58"/>
      <c r="R43" s="58"/>
      <c r="S43" s="58"/>
    </row>
    <row r="44" spans="1:19" ht="12.75">
      <c r="A44" s="94">
        <v>2</v>
      </c>
      <c r="C44" s="83"/>
      <c r="D44" s="83"/>
      <c r="E44" s="83"/>
      <c r="F44" s="82">
        <f>P9</f>
        <v>0</v>
      </c>
      <c r="G44" s="83"/>
      <c r="H44" s="82"/>
      <c r="I44" s="83"/>
      <c r="J44" s="83"/>
      <c r="K44" s="83"/>
      <c r="L44" s="83"/>
      <c r="M44" s="83"/>
      <c r="N44" s="83"/>
      <c r="O44" s="83"/>
      <c r="P44" s="84"/>
      <c r="Q44" s="58"/>
      <c r="R44" s="58"/>
      <c r="S44" s="58"/>
    </row>
    <row r="45" spans="1:19" ht="12.75">
      <c r="A45" s="94">
        <v>3</v>
      </c>
      <c r="C45" s="83"/>
      <c r="D45" s="83"/>
      <c r="E45" s="83"/>
      <c r="F45" s="82">
        <f>P10</f>
        <v>0</v>
      </c>
      <c r="G45" s="83"/>
      <c r="H45" s="82"/>
      <c r="I45" s="83"/>
      <c r="J45" s="83"/>
      <c r="K45" s="83"/>
      <c r="L45" s="83"/>
      <c r="M45" s="83"/>
      <c r="N45" s="83"/>
      <c r="O45" s="83"/>
      <c r="P45" s="84"/>
      <c r="Q45" s="58"/>
      <c r="R45" s="58"/>
      <c r="S45" s="58"/>
    </row>
    <row r="46" spans="1:19" ht="12.75">
      <c r="A46" s="94">
        <v>4</v>
      </c>
      <c r="C46" s="83"/>
      <c r="D46" s="83"/>
      <c r="E46" s="83"/>
      <c r="F46" s="82">
        <f>P11</f>
        <v>0</v>
      </c>
      <c r="G46" s="83"/>
      <c r="H46" s="82"/>
      <c r="I46" s="96" t="str">
        <f>IF(F46=0,"geen balanspost",IF(F46&lt;0,"Let op DEBET BALANS !!",IF(F46&gt;0,"Let op CREDIT BALANS !!","geen opmerking")))</f>
        <v>geen balanspost</v>
      </c>
      <c r="J46" s="83"/>
      <c r="K46" s="83"/>
      <c r="L46" s="83"/>
      <c r="M46" s="83"/>
      <c r="N46" s="83"/>
      <c r="O46" s="83"/>
      <c r="P46" s="84"/>
      <c r="Q46" s="58"/>
      <c r="R46" s="58"/>
      <c r="S46" s="58"/>
    </row>
    <row r="47" spans="1:19" ht="12.75">
      <c r="A47" s="94"/>
      <c r="C47" s="83"/>
      <c r="D47" s="83"/>
      <c r="E47" s="83"/>
      <c r="G47" s="83"/>
      <c r="H47" s="82"/>
      <c r="I47" s="83"/>
      <c r="J47" s="83"/>
      <c r="K47" s="83"/>
      <c r="L47" s="83"/>
      <c r="M47" s="83"/>
      <c r="N47" s="83"/>
      <c r="O47" s="83"/>
      <c r="P47" s="84"/>
      <c r="Q47" s="58"/>
      <c r="R47" s="58"/>
      <c r="S47" s="58"/>
    </row>
    <row r="48" spans="3:19" ht="12.75">
      <c r="C48" s="83"/>
      <c r="D48" s="83"/>
      <c r="E48" s="83"/>
      <c r="F48" s="83"/>
      <c r="G48" s="83"/>
      <c r="H48" s="82">
        <f>-SUM(F43:F47)</f>
        <v>0</v>
      </c>
      <c r="I48" s="83"/>
      <c r="J48" s="83"/>
      <c r="K48" s="83"/>
      <c r="L48" s="83"/>
      <c r="M48" s="83"/>
      <c r="N48" s="83"/>
      <c r="O48" s="83"/>
      <c r="P48" s="84"/>
      <c r="Q48" s="58"/>
      <c r="R48" s="58"/>
      <c r="S48" s="58"/>
    </row>
    <row r="49" spans="3:19" ht="12.75">
      <c r="C49" s="83"/>
      <c r="D49" s="83"/>
      <c r="E49" s="83"/>
      <c r="F49" s="83"/>
      <c r="G49" s="83"/>
      <c r="I49" s="83"/>
      <c r="J49" s="83"/>
      <c r="K49" s="83"/>
      <c r="L49" s="83"/>
      <c r="M49" s="83"/>
      <c r="N49" s="83"/>
      <c r="O49" s="83"/>
      <c r="P49" s="84"/>
      <c r="Q49" s="58"/>
      <c r="R49" s="58"/>
      <c r="S49" s="58"/>
    </row>
    <row r="50" spans="1:19" ht="12.75">
      <c r="A50" s="54" t="str">
        <f>IF(H50=0,"geen aanvulling???",IF(AND(H50&gt;0,H50&lt;50),"te betalen of bij winst tellen",IF(H50&gt;49,"te betalen, aangeven",IF(AND(H50&lt;0,H50&gt;-50),"eigenlijk ontvangen, in mindering op winst","terugvragen, aangeven"))))</f>
        <v>terugvragen, aangeven</v>
      </c>
      <c r="C50" s="83"/>
      <c r="D50" s="97" t="s">
        <v>169</v>
      </c>
      <c r="E50" s="83"/>
      <c r="F50" s="83"/>
      <c r="G50" s="98" t="s">
        <v>16</v>
      </c>
      <c r="H50" s="82">
        <f>TRUNC(SUM(H41:H49))</f>
        <v>-582</v>
      </c>
      <c r="I50" s="96" t="str">
        <f>IF(H50=0,"geen balanspost",IF(AND(H50&gt;0,H50&lt;50),"credit balans???",IF(H50&gt;49,"credit balans!!",IF(AND(H50&lt;0,H50&gt;-50),"geen balanspost"," Debet balans!!"))))</f>
        <v> Debet balans!!</v>
      </c>
      <c r="J50" s="83"/>
      <c r="K50" s="83"/>
      <c r="L50" s="83"/>
      <c r="M50" s="83"/>
      <c r="N50" s="83"/>
      <c r="O50" s="83"/>
      <c r="P50" s="84"/>
      <c r="Q50" s="58"/>
      <c r="R50" s="58"/>
      <c r="S50" s="58"/>
    </row>
    <row r="51" spans="1:19" ht="12.75">
      <c r="A51" s="54"/>
      <c r="C51" s="83"/>
      <c r="D51" s="83"/>
      <c r="E51" s="83"/>
      <c r="F51" s="83"/>
      <c r="G51" s="83"/>
      <c r="H51" s="82"/>
      <c r="I51" s="96"/>
      <c r="J51" s="83"/>
      <c r="K51" s="83"/>
      <c r="L51" s="83"/>
      <c r="M51" s="83"/>
      <c r="N51" s="83"/>
      <c r="O51" s="83"/>
      <c r="P51" s="84"/>
      <c r="Q51" s="58"/>
      <c r="R51" s="58"/>
      <c r="S51" s="58"/>
    </row>
    <row r="52" spans="1:19" ht="12.75">
      <c r="A52" s="54"/>
      <c r="C52" s="83"/>
      <c r="D52" s="97"/>
      <c r="E52" s="97"/>
      <c r="F52" s="97"/>
      <c r="G52" s="98"/>
      <c r="H52" s="99"/>
      <c r="I52" s="96"/>
      <c r="J52" s="83"/>
      <c r="K52" s="83"/>
      <c r="L52" s="83"/>
      <c r="M52" s="83"/>
      <c r="N52" s="83"/>
      <c r="O52" s="83"/>
      <c r="P52" s="84"/>
      <c r="Q52" s="58"/>
      <c r="R52" s="58"/>
      <c r="S52" s="58"/>
    </row>
    <row r="53" spans="3:19" ht="12.75">
      <c r="C53" s="83"/>
      <c r="D53" s="83"/>
      <c r="E53" s="83"/>
      <c r="F53" s="83"/>
      <c r="G53" s="83"/>
      <c r="H53" s="82"/>
      <c r="I53" s="83"/>
      <c r="J53" s="83"/>
      <c r="K53" s="83"/>
      <c r="L53" s="83"/>
      <c r="M53" s="83"/>
      <c r="N53" s="83"/>
      <c r="O53" s="83"/>
      <c r="P53" s="84"/>
      <c r="Q53" s="58"/>
      <c r="R53" s="58"/>
      <c r="S53" s="58"/>
    </row>
    <row r="54" spans="1:19" ht="12.75">
      <c r="A54" s="53" t="str">
        <f>IF(E54=0,"Let niet op","LET OP !")</f>
        <v>Let niet op</v>
      </c>
      <c r="C54" s="82"/>
      <c r="D54" s="96" t="str">
        <f>IF(E54=0,"KO =","&gt;&gt;&gt;&gt;&gt;")</f>
        <v>KO =</v>
      </c>
      <c r="E54" s="82">
        <f>IF(H39=0,0,-H39)</f>
        <v>0</v>
      </c>
      <c r="F54" s="82"/>
      <c r="G54" s="96" t="str">
        <f>IF(E54=0,"geen verdere consequenties voor resultaat jaarrekening","bij resultaat in jaarrekening tellen !!!")</f>
        <v>geen verdere consequenties voor resultaat jaarrekening</v>
      </c>
      <c r="H54" s="82"/>
      <c r="I54" s="82"/>
      <c r="J54" s="82"/>
      <c r="K54" s="82"/>
      <c r="L54" s="83"/>
      <c r="M54" s="83"/>
      <c r="N54" s="83"/>
      <c r="O54" s="83"/>
      <c r="P54" s="84"/>
      <c r="Q54" s="58"/>
      <c r="R54" s="58"/>
      <c r="S54" s="5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170</v>
      </c>
    </row>
    <row r="2" ht="12.75">
      <c r="A2" s="17" t="s">
        <v>171</v>
      </c>
    </row>
    <row r="3" ht="12.75">
      <c r="A3" s="17"/>
    </row>
    <row r="4" ht="12.75">
      <c r="A4" s="15" t="s">
        <v>3</v>
      </c>
    </row>
    <row r="5" s="14" customFormat="1" ht="12.75"/>
    <row r="6" spans="1:18" ht="12.75">
      <c r="A6" s="17" t="s">
        <v>172</v>
      </c>
      <c r="B6" s="17" t="s">
        <v>173</v>
      </c>
      <c r="C6" s="17"/>
      <c r="D6" s="17" t="s">
        <v>174</v>
      </c>
      <c r="E6" s="14"/>
      <c r="F6" s="5" t="s">
        <v>175</v>
      </c>
      <c r="G6" s="14"/>
      <c r="H6" s="14"/>
      <c r="I6" s="14"/>
      <c r="J6" s="14"/>
      <c r="K6" s="14"/>
      <c r="L6" s="14"/>
      <c r="M6" s="14"/>
      <c r="N6" s="14"/>
      <c r="O6" s="14"/>
      <c r="P6" s="14"/>
      <c r="Q6" s="14"/>
      <c r="R6" s="14"/>
    </row>
    <row r="7" spans="1:18" ht="12.75">
      <c r="A7" s="17" t="s">
        <v>176</v>
      </c>
      <c r="B7" s="14" t="s">
        <v>177</v>
      </c>
      <c r="C7" s="14"/>
      <c r="D7" s="17" t="s">
        <v>178</v>
      </c>
      <c r="E7" s="14"/>
      <c r="F7" s="14"/>
      <c r="G7" s="14"/>
      <c r="H7" s="14"/>
      <c r="I7" s="14"/>
      <c r="J7" s="14"/>
      <c r="K7" s="14"/>
      <c r="L7" s="14"/>
      <c r="M7" s="31" t="s">
        <v>179</v>
      </c>
      <c r="N7" s="31" t="s">
        <v>180</v>
      </c>
      <c r="O7" s="31" t="s">
        <v>181</v>
      </c>
      <c r="P7" s="31"/>
      <c r="Q7" s="31"/>
      <c r="R7" s="31"/>
    </row>
    <row r="8" spans="1:36" ht="12.75">
      <c r="A8" s="17" t="s">
        <v>182</v>
      </c>
      <c r="B8" s="17"/>
      <c r="C8" s="17"/>
      <c r="D8" s="17" t="s">
        <v>183</v>
      </c>
      <c r="E8" s="14"/>
      <c r="G8" s="14"/>
      <c r="H8" s="14"/>
      <c r="I8" s="14"/>
      <c r="J8" s="14"/>
      <c r="K8" s="14"/>
      <c r="L8" s="14"/>
      <c r="M8" s="14"/>
      <c r="N8" s="14"/>
      <c r="O8" s="100"/>
      <c r="P8" s="100"/>
      <c r="Q8" s="100"/>
      <c r="R8" s="100"/>
      <c r="T8" s="101"/>
      <c r="U8" s="101"/>
      <c r="V8" s="101"/>
      <c r="W8" s="101"/>
      <c r="X8" s="101"/>
      <c r="Y8" s="101"/>
      <c r="Z8" s="101"/>
      <c r="AA8" s="101"/>
      <c r="AB8" s="101"/>
      <c r="AC8" s="101"/>
      <c r="AD8" s="101"/>
      <c r="AE8" s="101"/>
      <c r="AF8" s="101"/>
      <c r="AG8" s="101"/>
      <c r="AH8" s="101"/>
      <c r="AI8" s="101"/>
      <c r="AJ8" s="101"/>
    </row>
    <row r="9" spans="1:36" ht="12.75">
      <c r="A9" s="14"/>
      <c r="B9" s="14"/>
      <c r="C9" s="14"/>
      <c r="D9" s="14"/>
      <c r="E9" s="14"/>
      <c r="G9" s="14"/>
      <c r="H9" s="14"/>
      <c r="I9" s="14"/>
      <c r="J9" s="14"/>
      <c r="K9" s="102">
        <v>2001</v>
      </c>
      <c r="L9" s="102">
        <v>1</v>
      </c>
      <c r="M9" s="103">
        <v>1.5753433981785299</v>
      </c>
      <c r="N9" s="104">
        <v>1.06592972759574</v>
      </c>
      <c r="O9" s="103">
        <v>0.653992585231269</v>
      </c>
      <c r="P9" s="100">
        <v>1</v>
      </c>
      <c r="Q9" s="100">
        <v>1</v>
      </c>
      <c r="R9" s="100">
        <v>1</v>
      </c>
      <c r="T9" s="101"/>
      <c r="U9" s="101"/>
      <c r="V9" s="101"/>
      <c r="W9" s="101"/>
      <c r="X9" s="101"/>
      <c r="Y9" s="101"/>
      <c r="Z9" s="101"/>
      <c r="AA9" s="101"/>
      <c r="AB9" s="101"/>
      <c r="AC9" s="101"/>
      <c r="AD9" s="101"/>
      <c r="AE9" s="101"/>
      <c r="AF9" s="101"/>
      <c r="AG9" s="101"/>
      <c r="AH9" s="101"/>
      <c r="AI9" s="101"/>
      <c r="AJ9" s="101"/>
    </row>
    <row r="10" spans="1:36" ht="12.75">
      <c r="A10" s="105">
        <v>4</v>
      </c>
      <c r="B10" s="10" t="s">
        <v>184</v>
      </c>
      <c r="C10" s="30" t="s">
        <v>16</v>
      </c>
      <c r="D10" s="104">
        <f>+M22</f>
        <v>1.6084655724513055</v>
      </c>
      <c r="E10" s="14" t="s">
        <v>185</v>
      </c>
      <c r="F10" s="17" t="s">
        <v>186</v>
      </c>
      <c r="G10" s="14"/>
      <c r="H10" s="14"/>
      <c r="I10" s="14"/>
      <c r="J10" s="14"/>
      <c r="K10" s="102">
        <v>2001</v>
      </c>
      <c r="L10" s="102">
        <v>2</v>
      </c>
      <c r="M10" s="103">
        <v>1.57738540915093</v>
      </c>
      <c r="N10" s="104">
        <v>1.08512463073635</v>
      </c>
      <c r="O10" s="103">
        <v>0.651147383276384</v>
      </c>
      <c r="P10" s="100"/>
      <c r="Q10" s="100"/>
      <c r="R10" s="100"/>
      <c r="T10" s="101"/>
      <c r="U10" s="101"/>
      <c r="V10" s="101"/>
      <c r="W10" s="101"/>
      <c r="X10" s="101"/>
      <c r="Y10" s="101"/>
      <c r="Z10" s="101"/>
      <c r="AA10" s="101"/>
      <c r="AB10" s="101"/>
      <c r="AC10" s="101"/>
      <c r="AD10" s="101"/>
      <c r="AE10" s="101"/>
      <c r="AF10" s="101"/>
      <c r="AG10" s="101"/>
      <c r="AH10" s="101"/>
      <c r="AI10" s="101"/>
      <c r="AJ10" s="101"/>
    </row>
    <row r="11" spans="1:36" ht="13.5">
      <c r="A11" s="105">
        <v>5</v>
      </c>
      <c r="B11" s="10" t="s">
        <v>187</v>
      </c>
      <c r="C11" s="30" t="s">
        <v>16</v>
      </c>
      <c r="D11" s="104">
        <f>+N22</f>
        <v>1.1174867231471783</v>
      </c>
      <c r="E11" s="14" t="s">
        <v>185</v>
      </c>
      <c r="F11" s="106" t="s">
        <v>188</v>
      </c>
      <c r="G11" s="14"/>
      <c r="H11" s="14"/>
      <c r="I11" s="14"/>
      <c r="J11" s="14"/>
      <c r="K11" s="102">
        <v>2001</v>
      </c>
      <c r="L11" s="102">
        <v>3</v>
      </c>
      <c r="M11" s="103">
        <v>1.58959209696376</v>
      </c>
      <c r="N11" s="104">
        <v>1.09991786578089</v>
      </c>
      <c r="O11" s="103">
        <v>0.6512744417368891</v>
      </c>
      <c r="P11" s="100"/>
      <c r="Q11" s="100"/>
      <c r="R11" s="100"/>
      <c r="T11" s="101"/>
      <c r="U11" s="101"/>
      <c r="V11" s="101"/>
      <c r="W11" s="101"/>
      <c r="X11" s="101"/>
      <c r="Y11" s="101"/>
      <c r="Z11" s="101"/>
      <c r="AA11" s="101"/>
      <c r="AB11" s="101"/>
      <c r="AC11" s="101"/>
      <c r="AD11" s="101"/>
      <c r="AE11" s="101"/>
      <c r="AF11" s="101"/>
      <c r="AG11" s="101"/>
      <c r="AH11" s="101"/>
      <c r="AI11" s="101"/>
      <c r="AJ11" s="101"/>
    </row>
    <row r="12" spans="1:36" ht="13.5">
      <c r="A12" s="105">
        <v>6</v>
      </c>
      <c r="B12" s="10" t="s">
        <v>189</v>
      </c>
      <c r="C12" s="30" t="s">
        <v>16</v>
      </c>
      <c r="D12" s="104">
        <f>+O22</f>
        <v>0.6622789901272551</v>
      </c>
      <c r="E12" s="14" t="s">
        <v>185</v>
      </c>
      <c r="F12" s="106" t="s">
        <v>190</v>
      </c>
      <c r="G12" s="107"/>
      <c r="H12" s="107"/>
      <c r="I12" s="107"/>
      <c r="J12" s="14"/>
      <c r="K12" s="102">
        <v>2001</v>
      </c>
      <c r="L12" s="102">
        <v>4</v>
      </c>
      <c r="M12" s="103">
        <v>1.60860548801793</v>
      </c>
      <c r="N12" s="104">
        <v>1.12120015791552</v>
      </c>
      <c r="O12" s="103">
        <v>0.654174097317705</v>
      </c>
      <c r="P12" s="100"/>
      <c r="Q12" s="100"/>
      <c r="R12" s="100"/>
      <c r="T12" s="101"/>
      <c r="U12" s="101"/>
      <c r="V12" s="101"/>
      <c r="W12" s="101"/>
      <c r="X12" s="101"/>
      <c r="Y12" s="101"/>
      <c r="Z12" s="101"/>
      <c r="AA12" s="101"/>
      <c r="AB12" s="101"/>
      <c r="AC12" s="101"/>
      <c r="AD12" s="101"/>
      <c r="AE12" s="101"/>
      <c r="AF12" s="101"/>
      <c r="AG12" s="101"/>
      <c r="AH12" s="101"/>
      <c r="AI12" s="101"/>
      <c r="AJ12" s="101"/>
    </row>
    <row r="13" spans="1:36" ht="12.75">
      <c r="A13" s="105">
        <v>7</v>
      </c>
      <c r="C13" s="30" t="s">
        <v>16</v>
      </c>
      <c r="D13" s="104">
        <f>+P22</f>
        <v>1</v>
      </c>
      <c r="E13" s="14"/>
      <c r="F13" s="14"/>
      <c r="G13" s="14"/>
      <c r="H13" s="14"/>
      <c r="I13" s="14"/>
      <c r="J13" s="14"/>
      <c r="K13" s="102">
        <v>2001</v>
      </c>
      <c r="L13" s="102">
        <v>5</v>
      </c>
      <c r="M13" s="103">
        <v>1.63084071860635</v>
      </c>
      <c r="N13" s="104">
        <v>1.14420681487129</v>
      </c>
      <c r="O13" s="103">
        <v>0.652141161949621</v>
      </c>
      <c r="P13" s="100"/>
      <c r="Q13" s="100"/>
      <c r="R13" s="100"/>
      <c r="T13" s="101"/>
      <c r="U13" s="101"/>
      <c r="V13" s="101"/>
      <c r="W13" s="101"/>
      <c r="X13" s="101"/>
      <c r="Y13" s="101"/>
      <c r="Z13" s="101"/>
      <c r="AA13" s="101"/>
      <c r="AB13" s="101"/>
      <c r="AC13" s="101"/>
      <c r="AD13" s="101"/>
      <c r="AE13" s="101"/>
      <c r="AF13" s="101"/>
      <c r="AG13" s="101"/>
      <c r="AH13" s="101"/>
      <c r="AI13" s="101"/>
      <c r="AJ13" s="101"/>
    </row>
    <row r="14" spans="1:36" ht="12.75">
      <c r="A14" s="105">
        <v>8</v>
      </c>
      <c r="C14" s="30" t="s">
        <v>16</v>
      </c>
      <c r="D14" s="104">
        <f>+Q22</f>
        <v>1</v>
      </c>
      <c r="E14" s="14"/>
      <c r="F14" s="14"/>
      <c r="G14" s="14"/>
      <c r="H14" s="14"/>
      <c r="I14" s="14"/>
      <c r="J14" s="14"/>
      <c r="K14" s="102">
        <v>2001</v>
      </c>
      <c r="L14" s="102">
        <v>6</v>
      </c>
      <c r="M14" s="103">
        <v>1.64245749213826</v>
      </c>
      <c r="N14" s="104">
        <v>1.17215967618244</v>
      </c>
      <c r="O14" s="103">
        <v>0.656819635977511</v>
      </c>
      <c r="P14" s="100"/>
      <c r="Q14" s="100"/>
      <c r="R14" s="100"/>
      <c r="T14" s="101"/>
      <c r="U14" s="101"/>
      <c r="V14" s="101"/>
      <c r="W14" s="101"/>
      <c r="X14" s="101"/>
      <c r="Y14" s="101"/>
      <c r="Z14" s="101"/>
      <c r="AA14" s="101"/>
      <c r="AB14" s="101"/>
      <c r="AC14" s="101"/>
      <c r="AD14" s="101"/>
      <c r="AE14" s="101"/>
      <c r="AF14" s="101"/>
      <c r="AG14" s="101"/>
      <c r="AH14" s="101"/>
      <c r="AI14" s="101"/>
      <c r="AJ14" s="101"/>
    </row>
    <row r="15" spans="1:36" ht="12.75">
      <c r="A15" s="105">
        <v>9</v>
      </c>
      <c r="C15" s="30" t="s">
        <v>16</v>
      </c>
      <c r="D15" s="104">
        <f>+R22</f>
        <v>1</v>
      </c>
      <c r="E15" s="108"/>
      <c r="F15" s="14"/>
      <c r="G15" s="14"/>
      <c r="H15" s="14"/>
      <c r="I15" s="14"/>
      <c r="J15" s="14"/>
      <c r="K15" s="102">
        <v>2001</v>
      </c>
      <c r="L15" s="102">
        <v>7</v>
      </c>
      <c r="M15" s="103">
        <v>1.64336505257044</v>
      </c>
      <c r="N15" s="104">
        <v>1.16217651142845</v>
      </c>
      <c r="O15" s="103">
        <v>0.660713070231564</v>
      </c>
      <c r="P15" s="100"/>
      <c r="Q15" s="100"/>
      <c r="R15" s="100"/>
      <c r="T15" s="101"/>
      <c r="U15" s="101"/>
      <c r="V15" s="101"/>
      <c r="W15" s="101"/>
      <c r="X15" s="101"/>
      <c r="Y15" s="101"/>
      <c r="Z15" s="101"/>
      <c r="AA15" s="101"/>
      <c r="AB15" s="101"/>
      <c r="AC15" s="101"/>
      <c r="AD15" s="101"/>
      <c r="AE15" s="101"/>
      <c r="AF15" s="101"/>
      <c r="AG15" s="101"/>
      <c r="AH15" s="101"/>
      <c r="AI15" s="101"/>
      <c r="AJ15" s="101"/>
    </row>
    <row r="16" spans="1:36" ht="12.75">
      <c r="A16" s="105"/>
      <c r="B16" s="14"/>
      <c r="C16" s="14"/>
      <c r="D16" s="14"/>
      <c r="E16" s="14"/>
      <c r="F16" s="14"/>
      <c r="G16" s="14"/>
      <c r="H16" s="14"/>
      <c r="I16" s="14"/>
      <c r="J16" s="14"/>
      <c r="K16" s="102">
        <v>2001</v>
      </c>
      <c r="L16" s="102">
        <v>8</v>
      </c>
      <c r="M16" s="103">
        <v>1.59576350790258</v>
      </c>
      <c r="N16" s="104">
        <v>1.11080859096705</v>
      </c>
      <c r="O16" s="103">
        <v>0.6603545838608531</v>
      </c>
      <c r="P16" s="100"/>
      <c r="Q16" s="100"/>
      <c r="R16" s="100"/>
      <c r="T16" s="101"/>
      <c r="U16" s="101"/>
      <c r="V16" s="101"/>
      <c r="W16" s="101"/>
      <c r="X16" s="101"/>
      <c r="Y16" s="101"/>
      <c r="Z16" s="101"/>
      <c r="AA16" s="101"/>
      <c r="AB16" s="101"/>
      <c r="AC16" s="101"/>
      <c r="AD16" s="101"/>
      <c r="AE16" s="101"/>
      <c r="AF16" s="101"/>
      <c r="AG16" s="101"/>
      <c r="AH16" s="101"/>
      <c r="AI16" s="101"/>
      <c r="AJ16" s="101"/>
    </row>
    <row r="17" spans="1:36" ht="12.75">
      <c r="A17" s="14"/>
      <c r="B17" s="14"/>
      <c r="C17" s="14"/>
      <c r="D17" s="14"/>
      <c r="E17" s="14"/>
      <c r="F17" s="14"/>
      <c r="G17" s="14"/>
      <c r="H17" s="14"/>
      <c r="I17" s="14"/>
      <c r="J17" s="14"/>
      <c r="K17" s="102">
        <v>2001</v>
      </c>
      <c r="L17" s="102">
        <v>9</v>
      </c>
      <c r="M17" s="103">
        <v>1.60551978254852</v>
      </c>
      <c r="N17" s="104">
        <v>1.09778509876526</v>
      </c>
      <c r="O17" s="103">
        <v>0.6706962349855471</v>
      </c>
      <c r="P17" s="100"/>
      <c r="Q17" s="100"/>
      <c r="R17" s="100"/>
      <c r="T17" s="101"/>
      <c r="U17" s="101"/>
      <c r="V17" s="101"/>
      <c r="W17" s="101"/>
      <c r="X17" s="101"/>
      <c r="Y17" s="101"/>
      <c r="Z17" s="101"/>
      <c r="AA17" s="101"/>
      <c r="AB17" s="101"/>
      <c r="AC17" s="101"/>
      <c r="AD17" s="101"/>
      <c r="AE17" s="101"/>
      <c r="AF17" s="101"/>
      <c r="AG17" s="101"/>
      <c r="AH17" s="101"/>
      <c r="AI17" s="101"/>
      <c r="AJ17" s="101"/>
    </row>
    <row r="18" spans="1:36" ht="12.75">
      <c r="A18" s="109"/>
      <c r="B18" s="14" t="s">
        <v>191</v>
      </c>
      <c r="C18" s="14" t="s">
        <v>192</v>
      </c>
      <c r="D18" s="103">
        <v>2.20371</v>
      </c>
      <c r="E18" s="14"/>
      <c r="F18" s="14"/>
      <c r="G18" s="14"/>
      <c r="H18" s="14"/>
      <c r="I18" s="14"/>
      <c r="J18" s="14"/>
      <c r="K18" s="102">
        <v>2001</v>
      </c>
      <c r="L18" s="102">
        <v>10</v>
      </c>
      <c r="M18" s="103">
        <v>1.6027517232303699</v>
      </c>
      <c r="N18" s="104">
        <v>1.10404726574731</v>
      </c>
      <c r="O18" s="103">
        <v>0.6760236147224451</v>
      </c>
      <c r="P18" s="100"/>
      <c r="Q18" s="100"/>
      <c r="R18" s="100"/>
      <c r="T18" s="101"/>
      <c r="U18" s="101"/>
      <c r="V18" s="101"/>
      <c r="W18" s="101"/>
      <c r="X18" s="101"/>
      <c r="Y18" s="101"/>
      <c r="Z18" s="101"/>
      <c r="AA18" s="101"/>
      <c r="AB18" s="101"/>
      <c r="AC18" s="101"/>
      <c r="AD18" s="101"/>
      <c r="AE18" s="101"/>
      <c r="AF18" s="101"/>
      <c r="AG18" s="101"/>
      <c r="AH18" s="101"/>
      <c r="AI18" s="101"/>
      <c r="AJ18" s="101"/>
    </row>
    <row r="19" spans="1:36" ht="12.75">
      <c r="A19" s="109"/>
      <c r="B19" s="14"/>
      <c r="C19" s="14"/>
      <c r="D19" s="103"/>
      <c r="E19" s="14"/>
      <c r="F19" s="14"/>
      <c r="G19" s="14"/>
      <c r="H19" s="14"/>
      <c r="I19" s="110"/>
      <c r="J19" s="14"/>
      <c r="K19" s="102">
        <v>2001</v>
      </c>
      <c r="L19" s="102">
        <v>11</v>
      </c>
      <c r="M19" s="103">
        <v>1.61722731212365</v>
      </c>
      <c r="N19" s="104">
        <v>1.12582871611963</v>
      </c>
      <c r="O19" s="103">
        <v>0.682008975772674</v>
      </c>
      <c r="P19" s="100"/>
      <c r="Q19" s="100"/>
      <c r="R19" s="100"/>
      <c r="T19" s="101"/>
      <c r="U19" s="101"/>
      <c r="V19" s="101"/>
      <c r="W19" s="101"/>
      <c r="X19" s="101"/>
      <c r="Y19" s="101"/>
      <c r="Z19" s="101"/>
      <c r="AA19" s="101"/>
      <c r="AB19" s="101"/>
      <c r="AC19" s="101"/>
      <c r="AD19" s="101"/>
      <c r="AE19" s="101"/>
      <c r="AF19" s="101"/>
      <c r="AG19" s="101"/>
      <c r="AH19" s="101"/>
      <c r="AI19" s="101"/>
      <c r="AJ19" s="101"/>
    </row>
    <row r="20" spans="1:18" ht="12.75">
      <c r="A20" s="109" t="s">
        <v>193</v>
      </c>
      <c r="B20" s="14" t="s">
        <v>194</v>
      </c>
      <c r="C20" s="14"/>
      <c r="D20" s="103"/>
      <c r="E20" s="14"/>
      <c r="F20" s="14"/>
      <c r="G20" s="14"/>
      <c r="H20" s="14"/>
      <c r="I20" s="110"/>
      <c r="J20" s="14"/>
      <c r="K20" s="102">
        <v>2001</v>
      </c>
      <c r="L20" s="102">
        <v>12</v>
      </c>
      <c r="M20" s="103">
        <v>1.6127348879843502</v>
      </c>
      <c r="N20" s="104">
        <v>1.12065562165621</v>
      </c>
      <c r="O20" s="103">
        <v>0.6780020964645981</v>
      </c>
      <c r="P20" s="100"/>
      <c r="Q20" s="100"/>
      <c r="R20" s="100"/>
    </row>
    <row r="21" spans="1:18" ht="12.75">
      <c r="A21" s="14"/>
      <c r="H21" s="14"/>
      <c r="I21" s="14"/>
      <c r="J21" s="14"/>
      <c r="K21" s="14"/>
      <c r="L21" s="14"/>
      <c r="M21" s="14"/>
      <c r="N21" s="103"/>
      <c r="O21" s="100"/>
      <c r="P21" s="100"/>
      <c r="Q21" s="14"/>
      <c r="R21" s="14"/>
    </row>
    <row r="22" spans="1:18" ht="12.75">
      <c r="A22" s="14"/>
      <c r="B22" s="14"/>
      <c r="C22" s="14"/>
      <c r="D22" s="14"/>
      <c r="E22" s="14"/>
      <c r="F22" s="14"/>
      <c r="G22" s="14"/>
      <c r="H22" s="14"/>
      <c r="I22" s="14"/>
      <c r="J22" s="14"/>
      <c r="K22" s="14" t="s">
        <v>195</v>
      </c>
      <c r="L22" s="14"/>
      <c r="M22" s="100">
        <f>AVERAGE(M9:M20)</f>
        <v>1.6084655724513055</v>
      </c>
      <c r="N22" s="103">
        <f>AVERAGE(N9:N20)</f>
        <v>1.1174867231471783</v>
      </c>
      <c r="O22" s="100">
        <f>AVERAGE(O9:O20)</f>
        <v>0.6622789901272551</v>
      </c>
      <c r="P22" s="100">
        <f>AVERAGE(P9:P20)</f>
        <v>1</v>
      </c>
      <c r="Q22" s="100">
        <f>AVERAGE(Q9:Q20)</f>
        <v>1</v>
      </c>
      <c r="R22" s="100">
        <f>AVERAGE(R9:R20)</f>
        <v>1</v>
      </c>
    </row>
    <row r="23" spans="2:10" ht="12.75">
      <c r="B23" s="14"/>
      <c r="C23" s="14"/>
      <c r="D23" s="14"/>
      <c r="E23" s="14"/>
      <c r="F23" s="14"/>
      <c r="G23" s="14"/>
      <c r="H23" s="14"/>
      <c r="I23" s="14"/>
      <c r="J23" s="14"/>
    </row>
    <row r="24" spans="1:10" ht="12.75">
      <c r="A24" s="14" t="s">
        <v>196</v>
      </c>
      <c r="B24" s="14"/>
      <c r="C24" s="14"/>
      <c r="D24" s="14"/>
      <c r="E24" s="14"/>
      <c r="F24" s="14"/>
      <c r="G24" s="14"/>
      <c r="H24" s="14"/>
      <c r="I24" s="14"/>
      <c r="J24" s="14"/>
    </row>
    <row r="25" spans="1:10" ht="12.75">
      <c r="A25" s="14" t="s">
        <v>197</v>
      </c>
      <c r="B25" s="14"/>
      <c r="C25" s="14"/>
      <c r="D25" s="14"/>
      <c r="E25" s="14"/>
      <c r="F25" s="14"/>
      <c r="G25" s="14"/>
      <c r="H25" s="14"/>
      <c r="I25" s="14"/>
      <c r="J25" s="14"/>
    </row>
    <row r="30" spans="30:31" ht="12.75">
      <c r="AD30" s="111"/>
      <c r="AE30" s="111"/>
    </row>
    <row r="33" spans="13:24" ht="12.75">
      <c r="M33" s="111">
        <v>144.121</v>
      </c>
      <c r="N33" s="111">
        <v>143.494</v>
      </c>
      <c r="O33" s="111">
        <v>143.522</v>
      </c>
      <c r="P33" s="111">
        <v>144.161</v>
      </c>
      <c r="Q33" s="111">
        <v>143.713</v>
      </c>
      <c r="R33" s="111">
        <v>144.744</v>
      </c>
      <c r="S33" s="111">
        <v>145.602</v>
      </c>
      <c r="T33" s="111">
        <v>145.523</v>
      </c>
      <c r="U33" s="111">
        <v>147.802</v>
      </c>
      <c r="V33" s="111">
        <v>148.976</v>
      </c>
      <c r="W33" s="111">
        <v>150.295</v>
      </c>
      <c r="X33" s="111">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2021-01-18T21:57:36Z</dcterms:modified>
  <cp:category/>
  <cp:version/>
  <cp:contentType/>
  <cp:contentStatus/>
  <cp:revision>23</cp:revision>
</cp:coreProperties>
</file>